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vine\Desktop\"/>
    </mc:Choice>
  </mc:AlternateContent>
  <xr:revisionPtr revIDLastSave="0" documentId="13_ncr:1_{85524AEF-5BFC-428A-B1A5-8EC685D45DF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1" state="hidden" r:id="rId1"/>
    <sheet name="EDLP &amp; SALE " sheetId="2" r:id="rId2"/>
    <sheet name="Cases Off" sheetId="3" r:id="rId3"/>
    <sheet name="Extra Items" sheetId="4" r:id="rId4"/>
    <sheet name="Local Draft" sheetId="5" r:id="rId5"/>
    <sheet name="Barrels" sheetId="6" r:id="rId6"/>
    <sheet name="DEEP DISCOUNTS" sheetId="7" r:id="rId7"/>
    <sheet name="Cover Page" sheetId="8" r:id="rId8"/>
    <sheet name="On Prem" sheetId="9" r:id="rId9"/>
  </sheets>
  <definedNames>
    <definedName name="_xlnm.Print_Area" localSheetId="5">Barrels!$A$1:$O$55</definedName>
    <definedName name="_xlnm.Print_Area" localSheetId="2">'Cases Off'!$A$1:$T$344</definedName>
    <definedName name="_xlnm.Print_Area" localSheetId="6">'DEEP DISCOUNTS'!$B$1:$H$12</definedName>
    <definedName name="_xlnm.Print_Area" localSheetId="3">'Extra Items'!$A$1:$D$36</definedName>
    <definedName name="_xlnm.Print_Area" localSheetId="4">'Local Draft'!$A$1:$E$80</definedName>
    <definedName name="_xlnm.Print_Area" localSheetId="8">'On Prem'!$A$1:$T$305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262" i="3" l="1"/>
  <c r="V262" i="3" s="1"/>
  <c r="W262" i="3" s="1"/>
  <c r="T262" i="3" s="1"/>
  <c r="U261" i="3"/>
  <c r="V261" i="3" s="1"/>
  <c r="W261" i="3" s="1"/>
  <c r="U194" i="3"/>
  <c r="V194" i="3" s="1"/>
  <c r="W194" i="3" s="1"/>
  <c r="T194" i="3" s="1"/>
  <c r="E46" i="5" l="1"/>
  <c r="E48" i="5"/>
  <c r="E47" i="5"/>
  <c r="U118" i="3"/>
  <c r="V118" i="3" s="1"/>
  <c r="W118" i="3" s="1"/>
  <c r="T118" i="3" s="1"/>
  <c r="U20" i="3"/>
  <c r="V20" i="3" s="1"/>
  <c r="W20" i="3" s="1"/>
  <c r="T20" i="3" s="1"/>
  <c r="U19" i="3"/>
  <c r="V19" i="3" s="1"/>
  <c r="W19" i="3" s="1"/>
  <c r="T19" i="3" s="1"/>
  <c r="U18" i="3"/>
  <c r="V18" i="3" s="1"/>
  <c r="W18" i="3" s="1"/>
  <c r="U192" i="3"/>
  <c r="V192" i="3" s="1"/>
  <c r="W192" i="3" s="1"/>
  <c r="T192" i="3" s="1"/>
  <c r="H177" i="3"/>
  <c r="I177" i="3" s="1"/>
  <c r="J177" i="3" s="1"/>
  <c r="G177" i="3" s="1"/>
  <c r="U277" i="9" l="1"/>
  <c r="V277" i="9" s="1"/>
  <c r="W277" i="9" s="1"/>
  <c r="T277" i="9" s="1"/>
  <c r="H268" i="9"/>
  <c r="G268" i="9" s="1"/>
  <c r="U276" i="9"/>
  <c r="V276" i="9" s="1"/>
  <c r="W276" i="9" s="1"/>
  <c r="T276" i="9" s="1"/>
  <c r="H267" i="9"/>
  <c r="U275" i="9"/>
  <c r="V275" i="9" s="1"/>
  <c r="W275" i="9" s="1"/>
  <c r="T275" i="9" s="1"/>
  <c r="H266" i="9"/>
  <c r="G266" i="9" s="1"/>
  <c r="U274" i="9"/>
  <c r="V274" i="9" s="1"/>
  <c r="W274" i="9" s="1"/>
  <c r="T274" i="9" s="1"/>
  <c r="H265" i="9"/>
  <c r="G265" i="9" s="1"/>
  <c r="U273" i="9"/>
  <c r="V273" i="9" s="1"/>
  <c r="W273" i="9" s="1"/>
  <c r="T273" i="9" s="1"/>
  <c r="U272" i="9"/>
  <c r="V272" i="9" s="1"/>
  <c r="W272" i="9" s="1"/>
  <c r="T272" i="9" s="1"/>
  <c r="U271" i="9"/>
  <c r="V271" i="9" s="1"/>
  <c r="W271" i="9" s="1"/>
  <c r="T271" i="9" s="1"/>
  <c r="H262" i="9"/>
  <c r="I262" i="9" s="1"/>
  <c r="J262" i="9" s="1"/>
  <c r="G262" i="9" s="1"/>
  <c r="U270" i="9"/>
  <c r="V270" i="9" s="1"/>
  <c r="W270" i="9" s="1"/>
  <c r="T270" i="9" s="1"/>
  <c r="H261" i="9"/>
  <c r="I261" i="9" s="1"/>
  <c r="J261" i="9" s="1"/>
  <c r="U269" i="9"/>
  <c r="V269" i="9" s="1"/>
  <c r="W269" i="9" s="1"/>
  <c r="T269" i="9" s="1"/>
  <c r="H260" i="9"/>
  <c r="I260" i="9" s="1"/>
  <c r="J260" i="9" s="1"/>
  <c r="G260" i="9" s="1"/>
  <c r="U268" i="9"/>
  <c r="V268" i="9" s="1"/>
  <c r="W268" i="9" s="1"/>
  <c r="T268" i="9" s="1"/>
  <c r="H259" i="9"/>
  <c r="I259" i="9" s="1"/>
  <c r="J259" i="9" s="1"/>
  <c r="U267" i="9"/>
  <c r="V267" i="9" s="1"/>
  <c r="W267" i="9" s="1"/>
  <c r="T267" i="9" s="1"/>
  <c r="H258" i="9"/>
  <c r="I258" i="9" s="1"/>
  <c r="J258" i="9" s="1"/>
  <c r="U266" i="9"/>
  <c r="V266" i="9" s="1"/>
  <c r="W266" i="9" s="1"/>
  <c r="T266" i="9" s="1"/>
  <c r="H257" i="9"/>
  <c r="I257" i="9" s="1"/>
  <c r="J257" i="9" s="1"/>
  <c r="G257" i="9" s="1"/>
  <c r="U264" i="9"/>
  <c r="V264" i="9" s="1"/>
  <c r="W264" i="9" s="1"/>
  <c r="T264" i="9" s="1"/>
  <c r="H255" i="9"/>
  <c r="I255" i="9" s="1"/>
  <c r="J255" i="9" s="1"/>
  <c r="G255" i="9" s="1"/>
  <c r="U263" i="9"/>
  <c r="V263" i="9" s="1"/>
  <c r="W263" i="9" s="1"/>
  <c r="T263" i="9" s="1"/>
  <c r="U262" i="9"/>
  <c r="V262" i="9" s="1"/>
  <c r="W262" i="9" s="1"/>
  <c r="T262" i="9" s="1"/>
  <c r="H253" i="9"/>
  <c r="I253" i="9" s="1"/>
  <c r="J253" i="9" s="1"/>
  <c r="G253" i="9" s="1"/>
  <c r="U261" i="9"/>
  <c r="V261" i="9" s="1"/>
  <c r="W261" i="9" s="1"/>
  <c r="T261" i="9" s="1"/>
  <c r="H251" i="9"/>
  <c r="I251" i="9" s="1"/>
  <c r="J251" i="9" s="1"/>
  <c r="G251" i="9" s="1"/>
  <c r="U259" i="9"/>
  <c r="V259" i="9" s="1"/>
  <c r="W259" i="9" s="1"/>
  <c r="T259" i="9" s="1"/>
  <c r="U258" i="9"/>
  <c r="V258" i="9" s="1"/>
  <c r="W258" i="9" s="1"/>
  <c r="T258" i="9" s="1"/>
  <c r="H249" i="9"/>
  <c r="I249" i="9" s="1"/>
  <c r="J249" i="9" s="1"/>
  <c r="G249" i="9" s="1"/>
  <c r="J248" i="9"/>
  <c r="U256" i="9"/>
  <c r="V256" i="9" s="1"/>
  <c r="W256" i="9" s="1"/>
  <c r="T256" i="9" s="1"/>
  <c r="U255" i="9"/>
  <c r="V255" i="9" s="1"/>
  <c r="W255" i="9" s="1"/>
  <c r="T255" i="9" s="1"/>
  <c r="H246" i="9"/>
  <c r="I246" i="9" s="1"/>
  <c r="J246" i="9" s="1"/>
  <c r="U254" i="9"/>
  <c r="V254" i="9" s="1"/>
  <c r="W254" i="9" s="1"/>
  <c r="T254" i="9" s="1"/>
  <c r="H245" i="9"/>
  <c r="I245" i="9" s="1"/>
  <c r="J245" i="9" s="1"/>
  <c r="G245" i="9" s="1"/>
  <c r="U253" i="9"/>
  <c r="V253" i="9" s="1"/>
  <c r="W253" i="9" s="1"/>
  <c r="T253" i="9" s="1"/>
  <c r="H244" i="9"/>
  <c r="I244" i="9" s="1"/>
  <c r="J244" i="9" s="1"/>
  <c r="G244" i="9" s="1"/>
  <c r="H243" i="9"/>
  <c r="I243" i="9" s="1"/>
  <c r="J243" i="9" s="1"/>
  <c r="G211" i="9" s="1"/>
  <c r="U251" i="9"/>
  <c r="V251" i="9" s="1"/>
  <c r="W251" i="9" s="1"/>
  <c r="T251" i="9" s="1"/>
  <c r="H242" i="9"/>
  <c r="I242" i="9" s="1"/>
  <c r="J242" i="9" s="1"/>
  <c r="G242" i="9" s="1"/>
  <c r="U250" i="9"/>
  <c r="V250" i="9" s="1"/>
  <c r="W250" i="9" s="1"/>
  <c r="T250" i="9" s="1"/>
  <c r="H241" i="9"/>
  <c r="I241" i="9" s="1"/>
  <c r="J241" i="9" s="1"/>
  <c r="U249" i="9"/>
  <c r="V249" i="9" s="1"/>
  <c r="W249" i="9" s="1"/>
  <c r="T249" i="9" s="1"/>
  <c r="H240" i="9"/>
  <c r="I240" i="9" s="1"/>
  <c r="J240" i="9" s="1"/>
  <c r="G240" i="9" s="1"/>
  <c r="U248" i="9"/>
  <c r="V248" i="9" s="1"/>
  <c r="W248" i="9" s="1"/>
  <c r="T248" i="9" s="1"/>
  <c r="H239" i="9"/>
  <c r="I239" i="9" s="1"/>
  <c r="J239" i="9" s="1"/>
  <c r="G239" i="9" s="1"/>
  <c r="U247" i="9"/>
  <c r="V247" i="9" s="1"/>
  <c r="W247" i="9" s="1"/>
  <c r="T247" i="9" s="1"/>
  <c r="H238" i="9"/>
  <c r="I238" i="9" s="1"/>
  <c r="J238" i="9" s="1"/>
  <c r="H237" i="9"/>
  <c r="I237" i="9" s="1"/>
  <c r="J237" i="9" s="1"/>
  <c r="G237" i="9" s="1"/>
  <c r="U245" i="9"/>
  <c r="V245" i="9" s="1"/>
  <c r="W245" i="9" s="1"/>
  <c r="T245" i="9" s="1"/>
  <c r="H236" i="9"/>
  <c r="I236" i="9" s="1"/>
  <c r="J236" i="9" s="1"/>
  <c r="G236" i="9" s="1"/>
  <c r="U244" i="9"/>
  <c r="V244" i="9" s="1"/>
  <c r="W244" i="9" s="1"/>
  <c r="T244" i="9" s="1"/>
  <c r="H235" i="9"/>
  <c r="I235" i="9" s="1"/>
  <c r="J235" i="9" s="1"/>
  <c r="U243" i="9"/>
  <c r="V243" i="9" s="1"/>
  <c r="W243" i="9" s="1"/>
  <c r="T243" i="9" s="1"/>
  <c r="H234" i="9"/>
  <c r="I234" i="9" s="1"/>
  <c r="J234" i="9" s="1"/>
  <c r="G234" i="9" s="1"/>
  <c r="H233" i="9"/>
  <c r="I233" i="9" s="1"/>
  <c r="J233" i="9" s="1"/>
  <c r="U241" i="9"/>
  <c r="V241" i="9" s="1"/>
  <c r="W241" i="9" s="1"/>
  <c r="T241" i="9" s="1"/>
  <c r="U240" i="9"/>
  <c r="V240" i="9" s="1"/>
  <c r="W240" i="9" s="1"/>
  <c r="T240" i="9" s="1"/>
  <c r="H231" i="9"/>
  <c r="I231" i="9" s="1"/>
  <c r="J231" i="9" s="1"/>
  <c r="G231" i="9" s="1"/>
  <c r="U239" i="9"/>
  <c r="V239" i="9" s="1"/>
  <c r="W239" i="9" s="1"/>
  <c r="T239" i="9" s="1"/>
  <c r="H230" i="9"/>
  <c r="I230" i="9" s="1"/>
  <c r="J230" i="9" s="1"/>
  <c r="H229" i="9"/>
  <c r="I229" i="9" s="1"/>
  <c r="J229" i="9" s="1"/>
  <c r="G229" i="9" s="1"/>
  <c r="H228" i="9"/>
  <c r="I228" i="9" s="1"/>
  <c r="J228" i="9" s="1"/>
  <c r="H227" i="9"/>
  <c r="I227" i="9" s="1"/>
  <c r="J227" i="9" s="1"/>
  <c r="G227" i="9" s="1"/>
  <c r="H226" i="9"/>
  <c r="I226" i="9" s="1"/>
  <c r="J226" i="9" s="1"/>
  <c r="U233" i="9"/>
  <c r="V233" i="9" s="1"/>
  <c r="W233" i="9" s="1"/>
  <c r="T233" i="9" s="1"/>
  <c r="H224" i="9"/>
  <c r="I224" i="9" s="1"/>
  <c r="J224" i="9" s="1"/>
  <c r="G224" i="9" s="1"/>
  <c r="U232" i="9"/>
  <c r="V232" i="9" s="1"/>
  <c r="W232" i="9" s="1"/>
  <c r="T232" i="9" s="1"/>
  <c r="H223" i="9"/>
  <c r="I223" i="9" s="1"/>
  <c r="J223" i="9" s="1"/>
  <c r="G223" i="9" s="1"/>
  <c r="U231" i="9"/>
  <c r="V231" i="9" s="1"/>
  <c r="W231" i="9" s="1"/>
  <c r="T231" i="9" s="1"/>
  <c r="H222" i="9"/>
  <c r="I222" i="9" s="1"/>
  <c r="J222" i="9" s="1"/>
  <c r="H221" i="9"/>
  <c r="I221" i="9" s="1"/>
  <c r="J221" i="9" s="1"/>
  <c r="G221" i="9" s="1"/>
  <c r="U229" i="9"/>
  <c r="V229" i="9" s="1"/>
  <c r="W229" i="9" s="1"/>
  <c r="T229" i="9" s="1"/>
  <c r="U228" i="9"/>
  <c r="V228" i="9" s="1"/>
  <c r="W228" i="9" s="1"/>
  <c r="T228" i="9" s="1"/>
  <c r="U227" i="9"/>
  <c r="V227" i="9" s="1"/>
  <c r="W227" i="9" s="1"/>
  <c r="T227" i="9" s="1"/>
  <c r="U226" i="9"/>
  <c r="V226" i="9" s="1"/>
  <c r="W226" i="9" s="1"/>
  <c r="T226" i="9" s="1"/>
  <c r="H219" i="9"/>
  <c r="I219" i="9" s="1"/>
  <c r="U225" i="9"/>
  <c r="V225" i="9" s="1"/>
  <c r="W225" i="9" s="1"/>
  <c r="T225" i="9" s="1"/>
  <c r="H218" i="9"/>
  <c r="I218" i="9" s="1"/>
  <c r="J218" i="9" s="1"/>
  <c r="G218" i="9" s="1"/>
  <c r="U224" i="9"/>
  <c r="V224" i="9" s="1"/>
  <c r="W224" i="9" s="1"/>
  <c r="T224" i="9" s="1"/>
  <c r="U223" i="9"/>
  <c r="V223" i="9" s="1"/>
  <c r="W223" i="9" s="1"/>
  <c r="T223" i="9" s="1"/>
  <c r="H216" i="9"/>
  <c r="I216" i="9" s="1"/>
  <c r="J216" i="9" s="1"/>
  <c r="G216" i="9" s="1"/>
  <c r="U222" i="9"/>
  <c r="V222" i="9" s="1"/>
  <c r="W222" i="9" s="1"/>
  <c r="T222" i="9" s="1"/>
  <c r="U221" i="9"/>
  <c r="V221" i="9" s="1"/>
  <c r="W221" i="9" s="1"/>
  <c r="T221" i="9" s="1"/>
  <c r="W220" i="9"/>
  <c r="U220" i="9"/>
  <c r="V220" i="9" s="1"/>
  <c r="H214" i="9"/>
  <c r="I214" i="9" s="1"/>
  <c r="J214" i="9" s="1"/>
  <c r="G214" i="9" s="1"/>
  <c r="U219" i="9"/>
  <c r="V219" i="9" s="1"/>
  <c r="W219" i="9" s="1"/>
  <c r="T219" i="9" s="1"/>
  <c r="U218" i="9"/>
  <c r="V218" i="9" s="1"/>
  <c r="W218" i="9" s="1"/>
  <c r="T218" i="9" s="1"/>
  <c r="H213" i="9"/>
  <c r="I213" i="9" s="1"/>
  <c r="J213" i="9" s="1"/>
  <c r="G213" i="9" s="1"/>
  <c r="H212" i="9"/>
  <c r="I212" i="9" s="1"/>
  <c r="J212" i="9" s="1"/>
  <c r="U216" i="9"/>
  <c r="V216" i="9" s="1"/>
  <c r="W216" i="9" s="1"/>
  <c r="T216" i="9" s="1"/>
  <c r="U214" i="9"/>
  <c r="V214" i="9" s="1"/>
  <c r="W214" i="9" s="1"/>
  <c r="T214" i="9" s="1"/>
  <c r="H210" i="9"/>
  <c r="I210" i="9" s="1"/>
  <c r="J210" i="9" s="1"/>
  <c r="G210" i="9" s="1"/>
  <c r="H209" i="9"/>
  <c r="I209" i="9" s="1"/>
  <c r="J209" i="9" s="1"/>
  <c r="G209" i="9" s="1"/>
  <c r="U213" i="9"/>
  <c r="V213" i="9" s="1"/>
  <c r="W213" i="9" s="1"/>
  <c r="T213" i="9" s="1"/>
  <c r="H208" i="9"/>
  <c r="I208" i="9" s="1"/>
  <c r="J208" i="9" s="1"/>
  <c r="G208" i="9" s="1"/>
  <c r="U212" i="9"/>
  <c r="V212" i="9" s="1"/>
  <c r="W212" i="9" s="1"/>
  <c r="H207" i="9"/>
  <c r="I207" i="9" s="1"/>
  <c r="J207" i="9" s="1"/>
  <c r="G207" i="9" s="1"/>
  <c r="U211" i="9"/>
  <c r="V211" i="9" s="1"/>
  <c r="W211" i="9" s="1"/>
  <c r="T211" i="9" s="1"/>
  <c r="H206" i="9"/>
  <c r="I206" i="9" s="1"/>
  <c r="J206" i="9" s="1"/>
  <c r="G206" i="9" s="1"/>
  <c r="U210" i="9"/>
  <c r="V210" i="9" s="1"/>
  <c r="W210" i="9" s="1"/>
  <c r="T210" i="9" s="1"/>
  <c r="U209" i="9"/>
  <c r="V209" i="9" s="1"/>
  <c r="W209" i="9" s="1"/>
  <c r="U208" i="9"/>
  <c r="V208" i="9" s="1"/>
  <c r="W208" i="9" s="1"/>
  <c r="T208" i="9" s="1"/>
  <c r="U207" i="9"/>
  <c r="V207" i="9" s="1"/>
  <c r="W207" i="9" s="1"/>
  <c r="T207" i="9" s="1"/>
  <c r="H205" i="9"/>
  <c r="I205" i="9" s="1"/>
  <c r="J205" i="9" s="1"/>
  <c r="G205" i="9" s="1"/>
  <c r="U206" i="9"/>
  <c r="V206" i="9" s="1"/>
  <c r="W206" i="9" s="1"/>
  <c r="H204" i="9"/>
  <c r="I204" i="9" s="1"/>
  <c r="J204" i="9" s="1"/>
  <c r="G204" i="9" s="1"/>
  <c r="U205" i="9"/>
  <c r="V205" i="9" s="1"/>
  <c r="W205" i="9" s="1"/>
  <c r="T205" i="9" s="1"/>
  <c r="H203" i="9"/>
  <c r="I203" i="9" s="1"/>
  <c r="J203" i="9" s="1"/>
  <c r="U204" i="9"/>
  <c r="V204" i="9" s="1"/>
  <c r="W204" i="9" s="1"/>
  <c r="T204" i="9" s="1"/>
  <c r="H202" i="9"/>
  <c r="I202" i="9" s="1"/>
  <c r="J202" i="9" s="1"/>
  <c r="G202" i="9" s="1"/>
  <c r="U203" i="9"/>
  <c r="V203" i="9" s="1"/>
  <c r="W203" i="9" s="1"/>
  <c r="U202" i="9"/>
  <c r="V202" i="9" s="1"/>
  <c r="W202" i="9" s="1"/>
  <c r="T202" i="9" s="1"/>
  <c r="H201" i="9"/>
  <c r="I201" i="9" s="1"/>
  <c r="J201" i="9" s="1"/>
  <c r="G201" i="9" s="1"/>
  <c r="U201" i="9"/>
  <c r="V201" i="9" s="1"/>
  <c r="W201" i="9" s="1"/>
  <c r="T201" i="9" s="1"/>
  <c r="U200" i="9"/>
  <c r="V200" i="9" s="1"/>
  <c r="H199" i="9"/>
  <c r="I199" i="9" s="1"/>
  <c r="J199" i="9" s="1"/>
  <c r="G199" i="9" s="1"/>
  <c r="U199" i="9"/>
  <c r="V199" i="9" s="1"/>
  <c r="W199" i="9" s="1"/>
  <c r="T199" i="9" s="1"/>
  <c r="U198" i="9"/>
  <c r="V198" i="9" s="1"/>
  <c r="W198" i="9" s="1"/>
  <c r="T198" i="9" s="1"/>
  <c r="H198" i="9"/>
  <c r="I198" i="9" s="1"/>
  <c r="J198" i="9" s="1"/>
  <c r="G198" i="9" s="1"/>
  <c r="U197" i="9"/>
  <c r="V197" i="9" s="1"/>
  <c r="H191" i="9"/>
  <c r="I191" i="9" s="1"/>
  <c r="J191" i="9" s="1"/>
  <c r="G191" i="9" s="1"/>
  <c r="H190" i="9"/>
  <c r="I190" i="9" s="1"/>
  <c r="J190" i="9" s="1"/>
  <c r="G190" i="9" s="1"/>
  <c r="H189" i="9"/>
  <c r="I189" i="9" s="1"/>
  <c r="J189" i="9" s="1"/>
  <c r="G189" i="9" s="1"/>
  <c r="H188" i="9"/>
  <c r="I188" i="9" s="1"/>
  <c r="J188" i="9" s="1"/>
  <c r="G188" i="9" s="1"/>
  <c r="H187" i="9"/>
  <c r="I187" i="9" s="1"/>
  <c r="J187" i="9" s="1"/>
  <c r="G187" i="9" s="1"/>
  <c r="H186" i="9"/>
  <c r="I186" i="9" s="1"/>
  <c r="J186" i="9" s="1"/>
  <c r="G186" i="9" s="1"/>
  <c r="H185" i="9"/>
  <c r="I185" i="9" s="1"/>
  <c r="J185" i="9" s="1"/>
  <c r="G185" i="9" s="1"/>
  <c r="H183" i="9"/>
  <c r="I183" i="9" s="1"/>
  <c r="J183" i="9" s="1"/>
  <c r="G183" i="9" s="1"/>
  <c r="H182" i="9"/>
  <c r="I182" i="9" s="1"/>
  <c r="J182" i="9" s="1"/>
  <c r="G182" i="9" s="1"/>
  <c r="H181" i="9"/>
  <c r="I181" i="9" s="1"/>
  <c r="J181" i="9" s="1"/>
  <c r="G181" i="9" s="1"/>
  <c r="H180" i="9"/>
  <c r="I180" i="9" s="1"/>
  <c r="J180" i="9" s="1"/>
  <c r="G180" i="9" s="1"/>
  <c r="H178" i="9"/>
  <c r="I178" i="9" s="1"/>
  <c r="J178" i="9" s="1"/>
  <c r="G178" i="9" s="1"/>
  <c r="U174" i="9"/>
  <c r="V174" i="9" s="1"/>
  <c r="W174" i="9" s="1"/>
  <c r="T174" i="9" s="1"/>
  <c r="H177" i="9"/>
  <c r="I177" i="9" s="1"/>
  <c r="J177" i="9" s="1"/>
  <c r="G177" i="9" s="1"/>
  <c r="H176" i="9"/>
  <c r="I176" i="9" s="1"/>
  <c r="J176" i="9" s="1"/>
  <c r="G176" i="9" s="1"/>
  <c r="U172" i="9"/>
  <c r="V172" i="9" s="1"/>
  <c r="W172" i="9" s="1"/>
  <c r="T172" i="9" s="1"/>
  <c r="H175" i="9"/>
  <c r="I175" i="9" s="1"/>
  <c r="J175" i="9" s="1"/>
  <c r="G175" i="9" s="1"/>
  <c r="H174" i="9"/>
  <c r="I174" i="9" s="1"/>
  <c r="J174" i="9" s="1"/>
  <c r="G174" i="9" s="1"/>
  <c r="U170" i="9"/>
  <c r="V170" i="9" s="1"/>
  <c r="W170" i="9" s="1"/>
  <c r="T170" i="9" s="1"/>
  <c r="H173" i="9"/>
  <c r="I173" i="9" s="1"/>
  <c r="J173" i="9" s="1"/>
  <c r="G173" i="9" s="1"/>
  <c r="U169" i="9"/>
  <c r="V169" i="9" s="1"/>
  <c r="W169" i="9" s="1"/>
  <c r="T169" i="9" s="1"/>
  <c r="H172" i="9"/>
  <c r="I172" i="9" s="1"/>
  <c r="J172" i="9" s="1"/>
  <c r="U168" i="9"/>
  <c r="V168" i="9" s="1"/>
  <c r="W168" i="9" s="1"/>
  <c r="T168" i="9" s="1"/>
  <c r="H171" i="9"/>
  <c r="I171" i="9" s="1"/>
  <c r="J171" i="9" s="1"/>
  <c r="G171" i="9" s="1"/>
  <c r="U167" i="9"/>
  <c r="V167" i="9" s="1"/>
  <c r="W167" i="9" s="1"/>
  <c r="T167" i="9" s="1"/>
  <c r="H170" i="9"/>
  <c r="I170" i="9" s="1"/>
  <c r="J170" i="9" s="1"/>
  <c r="G170" i="9" s="1"/>
  <c r="U166" i="9"/>
  <c r="V166" i="9" s="1"/>
  <c r="W166" i="9" s="1"/>
  <c r="T166" i="9" s="1"/>
  <c r="H169" i="9"/>
  <c r="I169" i="9" s="1"/>
  <c r="J169" i="9" s="1"/>
  <c r="G169" i="9" s="1"/>
  <c r="U165" i="9"/>
  <c r="V165" i="9" s="1"/>
  <c r="W165" i="9" s="1"/>
  <c r="T165" i="9" s="1"/>
  <c r="H168" i="9"/>
  <c r="I168" i="9" s="1"/>
  <c r="J168" i="9" s="1"/>
  <c r="G168" i="9" s="1"/>
  <c r="U164" i="9"/>
  <c r="V164" i="9" s="1"/>
  <c r="W164" i="9" s="1"/>
  <c r="T164" i="9" s="1"/>
  <c r="H167" i="9"/>
  <c r="I167" i="9" s="1"/>
  <c r="J167" i="9" s="1"/>
  <c r="G167" i="9" s="1"/>
  <c r="U163" i="9"/>
  <c r="V163" i="9" s="1"/>
  <c r="W163" i="9" s="1"/>
  <c r="T163" i="9" s="1"/>
  <c r="H166" i="9"/>
  <c r="I166" i="9" s="1"/>
  <c r="J166" i="9" s="1"/>
  <c r="G166" i="9" s="1"/>
  <c r="H165" i="9"/>
  <c r="I165" i="9" s="1"/>
  <c r="J165" i="9" s="1"/>
  <c r="G165" i="9" s="1"/>
  <c r="U161" i="9"/>
  <c r="V161" i="9" s="1"/>
  <c r="W161" i="9" s="1"/>
  <c r="T161" i="9" s="1"/>
  <c r="H164" i="9"/>
  <c r="I164" i="9" s="1"/>
  <c r="J164" i="9" s="1"/>
  <c r="G164" i="9" s="1"/>
  <c r="H163" i="9"/>
  <c r="I163" i="9" s="1"/>
  <c r="J163" i="9" s="1"/>
  <c r="G163" i="9" s="1"/>
  <c r="U159" i="9"/>
  <c r="V159" i="9" s="1"/>
  <c r="W159" i="9" s="1"/>
  <c r="T159" i="9" s="1"/>
  <c r="H162" i="9"/>
  <c r="I162" i="9" s="1"/>
  <c r="J162" i="9" s="1"/>
  <c r="G162" i="9" s="1"/>
  <c r="U158" i="9"/>
  <c r="V158" i="9" s="1"/>
  <c r="W158" i="9" s="1"/>
  <c r="T158" i="9" s="1"/>
  <c r="H161" i="9"/>
  <c r="I161" i="9" s="1"/>
  <c r="J161" i="9" s="1"/>
  <c r="G161" i="9" s="1"/>
  <c r="U157" i="9"/>
  <c r="V157" i="9" s="1"/>
  <c r="W157" i="9" s="1"/>
  <c r="H160" i="9"/>
  <c r="I160" i="9" s="1"/>
  <c r="J160" i="9" s="1"/>
  <c r="G160" i="9" s="1"/>
  <c r="U156" i="9"/>
  <c r="V156" i="9" s="1"/>
  <c r="W156" i="9" s="1"/>
  <c r="T156" i="9" s="1"/>
  <c r="H159" i="9"/>
  <c r="I159" i="9" s="1"/>
  <c r="J159" i="9" s="1"/>
  <c r="G159" i="9" s="1"/>
  <c r="U155" i="9"/>
  <c r="V155" i="9" s="1"/>
  <c r="W155" i="9" s="1"/>
  <c r="T155" i="9" s="1"/>
  <c r="H158" i="9"/>
  <c r="I158" i="9" s="1"/>
  <c r="J158" i="9" s="1"/>
  <c r="G158" i="9" s="1"/>
  <c r="U154" i="9"/>
  <c r="V154" i="9" s="1"/>
  <c r="W154" i="9" s="1"/>
  <c r="T154" i="9" s="1"/>
  <c r="U153" i="9"/>
  <c r="V153" i="9" s="1"/>
  <c r="W153" i="9" s="1"/>
  <c r="T153" i="9" s="1"/>
  <c r="H156" i="9"/>
  <c r="I156" i="9" s="1"/>
  <c r="J156" i="9" s="1"/>
  <c r="G156" i="9" s="1"/>
  <c r="H155" i="9"/>
  <c r="I155" i="9" s="1"/>
  <c r="J155" i="9" s="1"/>
  <c r="G155" i="9" s="1"/>
  <c r="U151" i="9"/>
  <c r="V151" i="9" s="1"/>
  <c r="W151" i="9" s="1"/>
  <c r="T151" i="9" s="1"/>
  <c r="H154" i="9"/>
  <c r="I154" i="9" s="1"/>
  <c r="J154" i="9" s="1"/>
  <c r="G154" i="9" s="1"/>
  <c r="H153" i="9"/>
  <c r="I153" i="9" s="1"/>
  <c r="J153" i="9" s="1"/>
  <c r="G153" i="9" s="1"/>
  <c r="U149" i="9"/>
  <c r="V149" i="9" s="1"/>
  <c r="W149" i="9" s="1"/>
  <c r="T149" i="9" s="1"/>
  <c r="H152" i="9"/>
  <c r="I152" i="9" s="1"/>
  <c r="J152" i="9" s="1"/>
  <c r="G152" i="9" s="1"/>
  <c r="U147" i="9"/>
  <c r="V147" i="9" s="1"/>
  <c r="W147" i="9" s="1"/>
  <c r="T147" i="9" s="1"/>
  <c r="H150" i="9"/>
  <c r="I150" i="9" s="1"/>
  <c r="J150" i="9" s="1"/>
  <c r="G150" i="9" s="1"/>
  <c r="U146" i="9"/>
  <c r="V146" i="9" s="1"/>
  <c r="W146" i="9" s="1"/>
  <c r="T146" i="9" s="1"/>
  <c r="H149" i="9"/>
  <c r="I149" i="9" s="1"/>
  <c r="J149" i="9" s="1"/>
  <c r="G149" i="9" s="1"/>
  <c r="U145" i="9"/>
  <c r="V145" i="9" s="1"/>
  <c r="W145" i="9" s="1"/>
  <c r="T145" i="9" s="1"/>
  <c r="H148" i="9"/>
  <c r="I148" i="9" s="1"/>
  <c r="J148" i="9" s="1"/>
  <c r="G148" i="9" s="1"/>
  <c r="H147" i="9"/>
  <c r="I147" i="9" s="1"/>
  <c r="J147" i="9" s="1"/>
  <c r="G147" i="9" s="1"/>
  <c r="U143" i="9"/>
  <c r="V143" i="9" s="1"/>
  <c r="W143" i="9" s="1"/>
  <c r="T143" i="9" s="1"/>
  <c r="H146" i="9"/>
  <c r="I146" i="9" s="1"/>
  <c r="J146" i="9" s="1"/>
  <c r="G146" i="9" s="1"/>
  <c r="U142" i="9"/>
  <c r="V142" i="9" s="1"/>
  <c r="W142" i="9" s="1"/>
  <c r="T142" i="9" s="1"/>
  <c r="H145" i="9"/>
  <c r="I145" i="9" s="1"/>
  <c r="J145" i="9" s="1"/>
  <c r="G145" i="9" s="1"/>
  <c r="H144" i="9"/>
  <c r="I144" i="9" s="1"/>
  <c r="J144" i="9" s="1"/>
  <c r="G144" i="9" s="1"/>
  <c r="U140" i="9"/>
  <c r="V140" i="9" s="1"/>
  <c r="W140" i="9" s="1"/>
  <c r="T140" i="9" s="1"/>
  <c r="H143" i="9"/>
  <c r="I143" i="9" s="1"/>
  <c r="J143" i="9" s="1"/>
  <c r="G143" i="9" s="1"/>
  <c r="U139" i="9"/>
  <c r="V139" i="9" s="1"/>
  <c r="W139" i="9" s="1"/>
  <c r="H141" i="9"/>
  <c r="I141" i="9" s="1"/>
  <c r="J141" i="9" s="1"/>
  <c r="G141" i="9" s="1"/>
  <c r="H140" i="9"/>
  <c r="I140" i="9" s="1"/>
  <c r="J140" i="9" s="1"/>
  <c r="G140" i="9" s="1"/>
  <c r="H139" i="9"/>
  <c r="I139" i="9" s="1"/>
  <c r="J139" i="9" s="1"/>
  <c r="G139" i="9" s="1"/>
  <c r="U137" i="9"/>
  <c r="V137" i="9" s="1"/>
  <c r="W137" i="9" s="1"/>
  <c r="T137" i="9" s="1"/>
  <c r="H138" i="9"/>
  <c r="I138" i="9" s="1"/>
  <c r="J138" i="9" s="1"/>
  <c r="G138" i="9" s="1"/>
  <c r="U136" i="9"/>
  <c r="V136" i="9" s="1"/>
  <c r="W136" i="9" s="1"/>
  <c r="T136" i="9" s="1"/>
  <c r="H137" i="9"/>
  <c r="I137" i="9" s="1"/>
  <c r="J137" i="9" s="1"/>
  <c r="G137" i="9" s="1"/>
  <c r="U135" i="9"/>
  <c r="V135" i="9" s="1"/>
  <c r="W135" i="9" s="1"/>
  <c r="H136" i="9"/>
  <c r="I136" i="9" s="1"/>
  <c r="J136" i="9" s="1"/>
  <c r="G136" i="9" s="1"/>
  <c r="H135" i="9"/>
  <c r="I135" i="9" s="1"/>
  <c r="J135" i="9" s="1"/>
  <c r="G135" i="9" s="1"/>
  <c r="U133" i="9"/>
  <c r="V133" i="9" s="1"/>
  <c r="W133" i="9" s="1"/>
  <c r="T133" i="9" s="1"/>
  <c r="H134" i="9"/>
  <c r="I134" i="9" s="1"/>
  <c r="J134" i="9" s="1"/>
  <c r="G134" i="9" s="1"/>
  <c r="U132" i="9"/>
  <c r="V132" i="9" s="1"/>
  <c r="W132" i="9" s="1"/>
  <c r="T132" i="9" s="1"/>
  <c r="H133" i="9"/>
  <c r="I133" i="9" s="1"/>
  <c r="J133" i="9" s="1"/>
  <c r="G133" i="9" s="1"/>
  <c r="U130" i="9"/>
  <c r="V130" i="9" s="1"/>
  <c r="W130" i="9" s="1"/>
  <c r="T130" i="9" s="1"/>
  <c r="H131" i="9"/>
  <c r="I131" i="9" s="1"/>
  <c r="J131" i="9" s="1"/>
  <c r="G131" i="9" s="1"/>
  <c r="U129" i="9"/>
  <c r="V129" i="9" s="1"/>
  <c r="W129" i="9" s="1"/>
  <c r="T129" i="9" s="1"/>
  <c r="H130" i="9"/>
  <c r="I130" i="9" s="1"/>
  <c r="J130" i="9" s="1"/>
  <c r="G130" i="9" s="1"/>
  <c r="U128" i="9"/>
  <c r="V128" i="9" s="1"/>
  <c r="W128" i="9" s="1"/>
  <c r="T128" i="9" s="1"/>
  <c r="H129" i="9"/>
  <c r="I129" i="9" s="1"/>
  <c r="J129" i="9" s="1"/>
  <c r="G129" i="9" s="1"/>
  <c r="U127" i="9"/>
  <c r="V127" i="9" s="1"/>
  <c r="W127" i="9" s="1"/>
  <c r="T127" i="9" s="1"/>
  <c r="H128" i="9"/>
  <c r="I128" i="9" s="1"/>
  <c r="J128" i="9" s="1"/>
  <c r="G128" i="9" s="1"/>
  <c r="U126" i="9"/>
  <c r="V126" i="9" s="1"/>
  <c r="W126" i="9" s="1"/>
  <c r="T126" i="9" s="1"/>
  <c r="H127" i="9"/>
  <c r="I127" i="9" s="1"/>
  <c r="J127" i="9" s="1"/>
  <c r="G127" i="9" s="1"/>
  <c r="U125" i="9"/>
  <c r="V125" i="9" s="1"/>
  <c r="W125" i="9" s="1"/>
  <c r="T125" i="9" s="1"/>
  <c r="H126" i="9"/>
  <c r="I126" i="9" s="1"/>
  <c r="J126" i="9" s="1"/>
  <c r="G126" i="9" s="1"/>
  <c r="H125" i="9"/>
  <c r="I125" i="9" s="1"/>
  <c r="J125" i="9" s="1"/>
  <c r="G125" i="9" s="1"/>
  <c r="U124" i="9"/>
  <c r="V124" i="9" s="1"/>
  <c r="W124" i="9" s="1"/>
  <c r="T124" i="9" s="1"/>
  <c r="H124" i="9"/>
  <c r="I124" i="9" s="1"/>
  <c r="J124" i="9" s="1"/>
  <c r="G124" i="9" s="1"/>
  <c r="U122" i="9"/>
  <c r="V122" i="9" s="1"/>
  <c r="W122" i="9" s="1"/>
  <c r="T122" i="9" s="1"/>
  <c r="H122" i="9"/>
  <c r="I122" i="9" s="1"/>
  <c r="J122" i="9" s="1"/>
  <c r="G122" i="9" s="1"/>
  <c r="H121" i="9"/>
  <c r="I121" i="9" s="1"/>
  <c r="J121" i="9" s="1"/>
  <c r="G121" i="9" s="1"/>
  <c r="U120" i="9"/>
  <c r="V120" i="9" s="1"/>
  <c r="W120" i="9" s="1"/>
  <c r="T120" i="9" s="1"/>
  <c r="H120" i="9"/>
  <c r="I120" i="9" s="1"/>
  <c r="J120" i="9" s="1"/>
  <c r="G120" i="9" s="1"/>
  <c r="U119" i="9"/>
  <c r="V119" i="9" s="1"/>
  <c r="W119" i="9" s="1"/>
  <c r="T119" i="9" s="1"/>
  <c r="H119" i="9"/>
  <c r="I119" i="9" s="1"/>
  <c r="J119" i="9" s="1"/>
  <c r="G119" i="9" s="1"/>
  <c r="U118" i="9"/>
  <c r="V118" i="9" s="1"/>
  <c r="W118" i="9" s="1"/>
  <c r="T118" i="9" s="1"/>
  <c r="H118" i="9"/>
  <c r="I118" i="9" s="1"/>
  <c r="J118" i="9" s="1"/>
  <c r="G118" i="9" s="1"/>
  <c r="H117" i="9"/>
  <c r="I117" i="9" s="1"/>
  <c r="J117" i="9" s="1"/>
  <c r="U111" i="9"/>
  <c r="V111" i="9" s="1"/>
  <c r="W111" i="9" s="1"/>
  <c r="T111" i="9" s="1"/>
  <c r="U110" i="9"/>
  <c r="V110" i="9" s="1"/>
  <c r="W110" i="9" s="1"/>
  <c r="T110" i="9" s="1"/>
  <c r="U109" i="9"/>
  <c r="V109" i="9" s="1"/>
  <c r="W109" i="9" s="1"/>
  <c r="T109" i="9" s="1"/>
  <c r="U108" i="9"/>
  <c r="V108" i="9" s="1"/>
  <c r="W108" i="9" s="1"/>
  <c r="T108" i="9" s="1"/>
  <c r="U105" i="9"/>
  <c r="V105" i="9" s="1"/>
  <c r="W105" i="9" s="1"/>
  <c r="T105" i="9" s="1"/>
  <c r="U104" i="9"/>
  <c r="V104" i="9" s="1"/>
  <c r="W104" i="9" s="1"/>
  <c r="T104" i="9" s="1"/>
  <c r="U102" i="9"/>
  <c r="V102" i="9" s="1"/>
  <c r="W102" i="9" s="1"/>
  <c r="T102" i="9" s="1"/>
  <c r="U101" i="9"/>
  <c r="V101" i="9" s="1"/>
  <c r="W101" i="9" s="1"/>
  <c r="T101" i="9" s="1"/>
  <c r="H99" i="9"/>
  <c r="I99" i="9" s="1"/>
  <c r="J99" i="9" s="1"/>
  <c r="G99" i="9" s="1"/>
  <c r="U100" i="9"/>
  <c r="V100" i="9" s="1"/>
  <c r="W100" i="9" s="1"/>
  <c r="H98" i="9"/>
  <c r="I98" i="9" s="1"/>
  <c r="J98" i="9" s="1"/>
  <c r="G98" i="9" s="1"/>
  <c r="U99" i="9"/>
  <c r="V99" i="9" s="1"/>
  <c r="W99" i="9" s="1"/>
  <c r="T99" i="9" s="1"/>
  <c r="U98" i="9"/>
  <c r="V98" i="9" s="1"/>
  <c r="W98" i="9" s="1"/>
  <c r="T98" i="9" s="1"/>
  <c r="H97" i="9"/>
  <c r="I97" i="9" s="1"/>
  <c r="J97" i="9" s="1"/>
  <c r="G97" i="9" s="1"/>
  <c r="U97" i="9"/>
  <c r="V97" i="9" s="1"/>
  <c r="W97" i="9" s="1"/>
  <c r="T97" i="9" s="1"/>
  <c r="H96" i="9"/>
  <c r="I96" i="9" s="1"/>
  <c r="J96" i="9" s="1"/>
  <c r="G96" i="9" s="1"/>
  <c r="U96" i="9"/>
  <c r="V96" i="9" s="1"/>
  <c r="W96" i="9" s="1"/>
  <c r="T96" i="9" s="1"/>
  <c r="H95" i="9"/>
  <c r="I95" i="9" s="1"/>
  <c r="J95" i="9" s="1"/>
  <c r="G95" i="9" s="1"/>
  <c r="U95" i="9"/>
  <c r="V95" i="9" s="1"/>
  <c r="W95" i="9" s="1"/>
  <c r="T95" i="9" s="1"/>
  <c r="H94" i="9"/>
  <c r="I94" i="9" s="1"/>
  <c r="J94" i="9" s="1"/>
  <c r="G94" i="9" s="1"/>
  <c r="U94" i="9"/>
  <c r="V94" i="9" s="1"/>
  <c r="W94" i="9" s="1"/>
  <c r="T94" i="9" s="1"/>
  <c r="U93" i="9"/>
  <c r="V93" i="9" s="1"/>
  <c r="W93" i="9" s="1"/>
  <c r="H93" i="9"/>
  <c r="I93" i="9" s="1"/>
  <c r="J93" i="9" s="1"/>
  <c r="G93" i="9" s="1"/>
  <c r="U92" i="9"/>
  <c r="V92" i="9" s="1"/>
  <c r="W92" i="9" s="1"/>
  <c r="T92" i="9" s="1"/>
  <c r="H92" i="9"/>
  <c r="I92" i="9" s="1"/>
  <c r="J92" i="9" s="1"/>
  <c r="G92" i="9" s="1"/>
  <c r="U91" i="9"/>
  <c r="V91" i="9" s="1"/>
  <c r="W91" i="9" s="1"/>
  <c r="T91" i="9" s="1"/>
  <c r="H91" i="9"/>
  <c r="I91" i="9" s="1"/>
  <c r="J91" i="9" s="1"/>
  <c r="G91" i="9" s="1"/>
  <c r="U90" i="9"/>
  <c r="V90" i="9" s="1"/>
  <c r="W90" i="9" s="1"/>
  <c r="T90" i="9" s="1"/>
  <c r="H90" i="9"/>
  <c r="I90" i="9" s="1"/>
  <c r="J90" i="9" s="1"/>
  <c r="G90" i="9" s="1"/>
  <c r="U89" i="9"/>
  <c r="V89" i="9" s="1"/>
  <c r="W89" i="9" s="1"/>
  <c r="T89" i="9" s="1"/>
  <c r="H89" i="9"/>
  <c r="I89" i="9" s="1"/>
  <c r="J89" i="9" s="1"/>
  <c r="U88" i="9"/>
  <c r="V88" i="9" s="1"/>
  <c r="W88" i="9" s="1"/>
  <c r="T88" i="9" s="1"/>
  <c r="H88" i="9"/>
  <c r="I88" i="9" s="1"/>
  <c r="J88" i="9" s="1"/>
  <c r="G88" i="9" s="1"/>
  <c r="U87" i="9"/>
  <c r="V87" i="9" s="1"/>
  <c r="W87" i="9" s="1"/>
  <c r="T87" i="9" s="1"/>
  <c r="H87" i="9"/>
  <c r="I87" i="9" s="1"/>
  <c r="J87" i="9" s="1"/>
  <c r="G87" i="9" s="1"/>
  <c r="U86" i="9"/>
  <c r="V86" i="9" s="1"/>
  <c r="W86" i="9" s="1"/>
  <c r="T86" i="9" s="1"/>
  <c r="H86" i="9"/>
  <c r="I86" i="9" s="1"/>
  <c r="J86" i="9" s="1"/>
  <c r="G86" i="9" s="1"/>
  <c r="U85" i="9"/>
  <c r="V85" i="9" s="1"/>
  <c r="W85" i="9" s="1"/>
  <c r="T85" i="9" s="1"/>
  <c r="H85" i="9"/>
  <c r="I85" i="9" s="1"/>
  <c r="J85" i="9" s="1"/>
  <c r="U84" i="9"/>
  <c r="V84" i="9" s="1"/>
  <c r="W84" i="9" s="1"/>
  <c r="T84" i="9" s="1"/>
  <c r="U83" i="9"/>
  <c r="V83" i="9" s="1"/>
  <c r="W83" i="9" s="1"/>
  <c r="T83" i="9" s="1"/>
  <c r="H84" i="9"/>
  <c r="I84" i="9" s="1"/>
  <c r="J84" i="9" s="1"/>
  <c r="G84" i="9" s="1"/>
  <c r="U82" i="9"/>
  <c r="V82" i="9" s="1"/>
  <c r="W82" i="9" s="1"/>
  <c r="T82" i="9" s="1"/>
  <c r="H83" i="9"/>
  <c r="I83" i="9" s="1"/>
  <c r="J83" i="9" s="1"/>
  <c r="G83" i="9" s="1"/>
  <c r="H82" i="9"/>
  <c r="I82" i="9" s="1"/>
  <c r="J82" i="9" s="1"/>
  <c r="G82" i="9" s="1"/>
  <c r="U81" i="9"/>
  <c r="V81" i="9" s="1"/>
  <c r="W81" i="9" s="1"/>
  <c r="T81" i="9" s="1"/>
  <c r="H81" i="9"/>
  <c r="I81" i="9" s="1"/>
  <c r="J81" i="9" s="1"/>
  <c r="G81" i="9" s="1"/>
  <c r="U80" i="9"/>
  <c r="V80" i="9" s="1"/>
  <c r="W80" i="9" s="1"/>
  <c r="T80" i="9" s="1"/>
  <c r="H80" i="9"/>
  <c r="I80" i="9" s="1"/>
  <c r="J80" i="9" s="1"/>
  <c r="G80" i="9" s="1"/>
  <c r="U79" i="9"/>
  <c r="V79" i="9" s="1"/>
  <c r="W79" i="9" s="1"/>
  <c r="T79" i="9" s="1"/>
  <c r="H78" i="9"/>
  <c r="I78" i="9" s="1"/>
  <c r="J78" i="9" s="1"/>
  <c r="G78" i="9" s="1"/>
  <c r="U77" i="9"/>
  <c r="V77" i="9" s="1"/>
  <c r="W77" i="9" s="1"/>
  <c r="T77" i="9" s="1"/>
  <c r="H77" i="9"/>
  <c r="I77" i="9" s="1"/>
  <c r="J77" i="9" s="1"/>
  <c r="G77" i="9" s="1"/>
  <c r="U76" i="9"/>
  <c r="V76" i="9" s="1"/>
  <c r="W76" i="9" s="1"/>
  <c r="T76" i="9" s="1"/>
  <c r="H76" i="9"/>
  <c r="I76" i="9" s="1"/>
  <c r="J76" i="9" s="1"/>
  <c r="G76" i="9" s="1"/>
  <c r="U75" i="9"/>
  <c r="V75" i="9" s="1"/>
  <c r="W75" i="9" s="1"/>
  <c r="T75" i="9" s="1"/>
  <c r="H75" i="9"/>
  <c r="I75" i="9" s="1"/>
  <c r="J75" i="9" s="1"/>
  <c r="G75" i="9" s="1"/>
  <c r="U73" i="9"/>
  <c r="V73" i="9" s="1"/>
  <c r="W73" i="9" s="1"/>
  <c r="T73" i="9" s="1"/>
  <c r="U72" i="9"/>
  <c r="V72" i="9" s="1"/>
  <c r="W72" i="9" s="1"/>
  <c r="T72" i="9" s="1"/>
  <c r="H73" i="9"/>
  <c r="I73" i="9" s="1"/>
  <c r="J73" i="9" s="1"/>
  <c r="G73" i="9" s="1"/>
  <c r="U71" i="9"/>
  <c r="V71" i="9" s="1"/>
  <c r="W71" i="9" s="1"/>
  <c r="T71" i="9" s="1"/>
  <c r="H72" i="9"/>
  <c r="I72" i="9" s="1"/>
  <c r="J72" i="9" s="1"/>
  <c r="G72" i="9" s="1"/>
  <c r="U70" i="9"/>
  <c r="V70" i="9" s="1"/>
  <c r="W70" i="9" s="1"/>
  <c r="T70" i="9" s="1"/>
  <c r="H71" i="9"/>
  <c r="I71" i="9" s="1"/>
  <c r="J71" i="9" s="1"/>
  <c r="G71" i="9" s="1"/>
  <c r="H70" i="9"/>
  <c r="I70" i="9" s="1"/>
  <c r="J70" i="9" s="1"/>
  <c r="G70" i="9" s="1"/>
  <c r="H69" i="9"/>
  <c r="I69" i="9" s="1"/>
  <c r="J69" i="9" s="1"/>
  <c r="G69" i="9" s="1"/>
  <c r="U69" i="9"/>
  <c r="V69" i="9" s="1"/>
  <c r="W69" i="9" s="1"/>
  <c r="T69" i="9" s="1"/>
  <c r="H68" i="9"/>
  <c r="I68" i="9" s="1"/>
  <c r="J68" i="9" s="1"/>
  <c r="G68" i="9" s="1"/>
  <c r="U68" i="9"/>
  <c r="V68" i="9" s="1"/>
  <c r="W68" i="9" s="1"/>
  <c r="T68" i="9" s="1"/>
  <c r="H67" i="9"/>
  <c r="I67" i="9" s="1"/>
  <c r="J67" i="9" s="1"/>
  <c r="G67" i="9" s="1"/>
  <c r="H66" i="9"/>
  <c r="I66" i="9" s="1"/>
  <c r="J66" i="9" s="1"/>
  <c r="G66" i="9" s="1"/>
  <c r="U67" i="9"/>
  <c r="V67" i="9" s="1"/>
  <c r="W67" i="9" s="1"/>
  <c r="T67" i="9" s="1"/>
  <c r="U66" i="9"/>
  <c r="V66" i="9" s="1"/>
  <c r="W66" i="9" s="1"/>
  <c r="T66" i="9" s="1"/>
  <c r="H65" i="9"/>
  <c r="I65" i="9" s="1"/>
  <c r="J65" i="9" s="1"/>
  <c r="G65" i="9" s="1"/>
  <c r="U65" i="9"/>
  <c r="V65" i="9" s="1"/>
  <c r="W65" i="9" s="1"/>
  <c r="T65" i="9" s="1"/>
  <c r="H64" i="9"/>
  <c r="I64" i="9" s="1"/>
  <c r="J64" i="9" s="1"/>
  <c r="G64" i="9" s="1"/>
  <c r="U64" i="9"/>
  <c r="V64" i="9" s="1"/>
  <c r="W64" i="9" s="1"/>
  <c r="T64" i="9" s="1"/>
  <c r="H62" i="9"/>
  <c r="I62" i="9" s="1"/>
  <c r="J62" i="9" s="1"/>
  <c r="G62" i="9" s="1"/>
  <c r="U63" i="9"/>
  <c r="V63" i="9" s="1"/>
  <c r="W63" i="9" s="1"/>
  <c r="H61" i="9"/>
  <c r="I61" i="9" s="1"/>
  <c r="J61" i="9" s="1"/>
  <c r="G61" i="9" s="1"/>
  <c r="U62" i="9"/>
  <c r="V62" i="9" s="1"/>
  <c r="W62" i="9" s="1"/>
  <c r="T62" i="9" s="1"/>
  <c r="H60" i="9"/>
  <c r="I60" i="9" s="1"/>
  <c r="J60" i="9" s="1"/>
  <c r="G60" i="9" s="1"/>
  <c r="U61" i="9"/>
  <c r="V61" i="9" s="1"/>
  <c r="W61" i="9" s="1"/>
  <c r="T61" i="9" s="1"/>
  <c r="H59" i="9"/>
  <c r="I59" i="9" s="1"/>
  <c r="J59" i="9" s="1"/>
  <c r="G59" i="9" s="1"/>
  <c r="U60" i="9"/>
  <c r="V60" i="9" s="1"/>
  <c r="W60" i="9" s="1"/>
  <c r="U59" i="9"/>
  <c r="V59" i="9" s="1"/>
  <c r="W59" i="9" s="1"/>
  <c r="T59" i="9" s="1"/>
  <c r="H58" i="9"/>
  <c r="I58" i="9" s="1"/>
  <c r="J58" i="9" s="1"/>
  <c r="G58" i="9" s="1"/>
  <c r="U58" i="9"/>
  <c r="V58" i="9" s="1"/>
  <c r="W58" i="9" s="1"/>
  <c r="T58" i="9" s="1"/>
  <c r="U57" i="9"/>
  <c r="V57" i="9" s="1"/>
  <c r="W57" i="9" s="1"/>
  <c r="T57" i="9" s="1"/>
  <c r="H57" i="9"/>
  <c r="I57" i="9" s="1"/>
  <c r="J57" i="9" s="1"/>
  <c r="G57" i="9" s="1"/>
  <c r="U56" i="9"/>
  <c r="V56" i="9" s="1"/>
  <c r="W56" i="9" s="1"/>
  <c r="T56" i="9" s="1"/>
  <c r="H56" i="9"/>
  <c r="I56" i="9" s="1"/>
  <c r="J56" i="9" s="1"/>
  <c r="G56" i="9" s="1"/>
  <c r="U55" i="9"/>
  <c r="V55" i="9" s="1"/>
  <c r="W55" i="9" s="1"/>
  <c r="T55" i="9" s="1"/>
  <c r="H55" i="9"/>
  <c r="I55" i="9" s="1"/>
  <c r="J55" i="9" s="1"/>
  <c r="G55" i="9" s="1"/>
  <c r="U54" i="9"/>
  <c r="V54" i="9" s="1"/>
  <c r="W54" i="9" s="1"/>
  <c r="T54" i="9" s="1"/>
  <c r="H54" i="9"/>
  <c r="I54" i="9" s="1"/>
  <c r="J54" i="9" s="1"/>
  <c r="G54" i="9" s="1"/>
  <c r="U53" i="9"/>
  <c r="V53" i="9" s="1"/>
  <c r="W53" i="9" s="1"/>
  <c r="T53" i="9" s="1"/>
  <c r="H53" i="9"/>
  <c r="I53" i="9" s="1"/>
  <c r="J53" i="9" s="1"/>
  <c r="G53" i="9" s="1"/>
  <c r="U52" i="9"/>
  <c r="V52" i="9" s="1"/>
  <c r="W52" i="9" s="1"/>
  <c r="I50" i="9"/>
  <c r="J50" i="9" s="1"/>
  <c r="H50" i="9"/>
  <c r="I49" i="9" s="1"/>
  <c r="J49" i="9" s="1"/>
  <c r="H49" i="9"/>
  <c r="U203" i="3"/>
  <c r="V203" i="3" s="1"/>
  <c r="W203" i="3" s="1"/>
  <c r="T203" i="3" s="1"/>
  <c r="U125" i="3"/>
  <c r="V125" i="3" s="1"/>
  <c r="W125" i="3" s="1"/>
  <c r="T125" i="3" s="1"/>
  <c r="H125" i="3"/>
  <c r="I125" i="3" s="1"/>
  <c r="J125" i="3" s="1"/>
  <c r="G125" i="3" s="1"/>
  <c r="E75" i="5" l="1"/>
  <c r="E74" i="5"/>
  <c r="E73" i="5"/>
  <c r="E72" i="5"/>
  <c r="E71" i="5"/>
  <c r="E70" i="5"/>
  <c r="H243" i="3"/>
  <c r="I243" i="3" s="1"/>
  <c r="J243" i="3" s="1"/>
  <c r="G243" i="3" s="1"/>
  <c r="H242" i="3"/>
  <c r="I242" i="3" s="1"/>
  <c r="J242" i="3" s="1"/>
  <c r="G242" i="3" s="1"/>
  <c r="U183" i="3" l="1"/>
  <c r="V183" i="3" s="1"/>
  <c r="W183" i="3" s="1"/>
  <c r="T183" i="3" s="1"/>
  <c r="U271" i="3"/>
  <c r="V271" i="3" s="1"/>
  <c r="W271" i="3" s="1"/>
  <c r="T271" i="3" s="1"/>
  <c r="H223" i="3"/>
  <c r="I223" i="3" s="1"/>
  <c r="J223" i="3" s="1"/>
  <c r="G223" i="3" s="1"/>
  <c r="U149" i="3"/>
  <c r="V149" i="3" s="1"/>
  <c r="W149" i="3" s="1"/>
  <c r="T149" i="3" s="1"/>
  <c r="H141" i="3"/>
  <c r="I141" i="3" s="1"/>
  <c r="J141" i="3" s="1"/>
  <c r="G141" i="3" s="1"/>
  <c r="H138" i="3"/>
  <c r="I138" i="3" s="1"/>
  <c r="J138" i="3" s="1"/>
  <c r="G138" i="3" s="1"/>
  <c r="H117" i="3"/>
  <c r="I117" i="3" s="1"/>
  <c r="J117" i="3" s="1"/>
  <c r="G117" i="3" s="1"/>
  <c r="H108" i="3"/>
  <c r="I108" i="3" s="1"/>
  <c r="J108" i="3" s="1"/>
  <c r="G108" i="3" s="1"/>
  <c r="H103" i="3"/>
  <c r="I103" i="3" s="1"/>
  <c r="J103" i="3" s="1"/>
  <c r="G103" i="3" s="1"/>
  <c r="H21" i="6"/>
  <c r="H20" i="6"/>
  <c r="E20" i="5" l="1"/>
  <c r="H186" i="3"/>
  <c r="I186" i="3" s="1"/>
  <c r="J186" i="3" s="1"/>
  <c r="G186" i="3" s="1"/>
  <c r="H184" i="3"/>
  <c r="I184" i="3" s="1"/>
  <c r="J184" i="3" s="1"/>
  <c r="G184" i="3" s="1"/>
  <c r="U234" i="3" l="1"/>
  <c r="V234" i="3" s="1"/>
  <c r="W234" i="3" s="1"/>
  <c r="T234" i="3" s="1"/>
  <c r="H146" i="3"/>
  <c r="I146" i="3" s="1"/>
  <c r="J146" i="3" s="1"/>
  <c r="G146" i="3" s="1"/>
  <c r="E77" i="5"/>
  <c r="E76" i="5"/>
  <c r="E66" i="5" l="1"/>
  <c r="H24" i="3"/>
  <c r="I24" i="3" s="1"/>
  <c r="J24" i="3" s="1"/>
  <c r="G24" i="3" s="1"/>
  <c r="O8" i="6"/>
  <c r="H227" i="3"/>
  <c r="I227" i="3" s="1"/>
  <c r="J227" i="3" s="1"/>
  <c r="G227" i="3" s="1"/>
  <c r="H35" i="6"/>
  <c r="H26" i="6"/>
  <c r="H25" i="6"/>
  <c r="U202" i="3"/>
  <c r="V202" i="3" s="1"/>
  <c r="W202" i="3" s="1"/>
  <c r="T202" i="3" s="1"/>
  <c r="U201" i="3"/>
  <c r="V201" i="3" s="1"/>
  <c r="W201" i="3" s="1"/>
  <c r="U199" i="3"/>
  <c r="V199" i="3" s="1"/>
  <c r="W199" i="3" s="1"/>
  <c r="T199" i="3" s="1"/>
  <c r="U185" i="3"/>
  <c r="V185" i="3" s="1"/>
  <c r="W185" i="3" s="1"/>
  <c r="T185" i="3" s="1"/>
  <c r="H105" i="3"/>
  <c r="I105" i="3" s="1"/>
  <c r="J105" i="3" s="1"/>
  <c r="G105" i="3" s="1"/>
  <c r="E44" i="5"/>
  <c r="E45" i="5"/>
  <c r="H239" i="3"/>
  <c r="I239" i="3" s="1"/>
  <c r="J239" i="3" s="1"/>
  <c r="G239" i="3" s="1"/>
  <c r="H134" i="3" l="1"/>
  <c r="I134" i="3" s="1"/>
  <c r="J134" i="3" s="1"/>
  <c r="G134" i="3" s="1"/>
  <c r="H222" i="3" l="1"/>
  <c r="I222" i="3" s="1"/>
  <c r="J222" i="3" s="1"/>
  <c r="G222" i="3" s="1"/>
  <c r="E7" i="5"/>
  <c r="E6" i="5"/>
  <c r="U274" i="3"/>
  <c r="V274" i="3" s="1"/>
  <c r="W274" i="3" s="1"/>
  <c r="T274" i="3" s="1"/>
  <c r="U273" i="3"/>
  <c r="V273" i="3" s="1"/>
  <c r="W273" i="3" s="1"/>
  <c r="T273" i="3" s="1"/>
  <c r="U117" i="3"/>
  <c r="V117" i="3" s="1"/>
  <c r="W117" i="3" s="1"/>
  <c r="T117" i="3" s="1"/>
  <c r="U161" i="3"/>
  <c r="V161" i="3" s="1"/>
  <c r="W161" i="3" s="1"/>
  <c r="T161" i="3" s="1"/>
  <c r="H139" i="3"/>
  <c r="I139" i="3" s="1"/>
  <c r="J139" i="3" s="1"/>
  <c r="G139" i="3" s="1"/>
  <c r="H122" i="3"/>
  <c r="I122" i="3" s="1"/>
  <c r="J122" i="3" s="1"/>
  <c r="G122" i="3" s="1"/>
  <c r="U144" i="3" l="1"/>
  <c r="V144" i="3" s="1"/>
  <c r="W144" i="3" s="1"/>
  <c r="T144" i="3" s="1"/>
  <c r="U147" i="3"/>
  <c r="V147" i="3" s="1"/>
  <c r="W147" i="3" s="1"/>
  <c r="T147" i="3" s="1"/>
  <c r="U228" i="3"/>
  <c r="V228" i="3" s="1"/>
  <c r="W228" i="3" s="1"/>
  <c r="T228" i="3" s="1"/>
  <c r="U226" i="3"/>
  <c r="V226" i="3" s="1"/>
  <c r="W226" i="3" s="1"/>
  <c r="T226" i="3" s="1"/>
  <c r="U319" i="3"/>
  <c r="V319" i="3" s="1"/>
  <c r="W319" i="3" s="1"/>
  <c r="T319" i="3" s="1"/>
  <c r="U318" i="3"/>
  <c r="V318" i="3" s="1"/>
  <c r="W318" i="3" s="1"/>
  <c r="T318" i="3" s="1"/>
  <c r="H241" i="3"/>
  <c r="I241" i="3" s="1"/>
  <c r="J241" i="3" s="1"/>
  <c r="G241" i="3" s="1"/>
  <c r="H178" i="3"/>
  <c r="I178" i="3" s="1"/>
  <c r="J178" i="3" s="1"/>
  <c r="G178" i="3" s="1"/>
  <c r="U105" i="3"/>
  <c r="V105" i="3" s="1"/>
  <c r="W105" i="3" s="1"/>
  <c r="T105" i="3" s="1"/>
  <c r="H142" i="3"/>
  <c r="I142" i="3" s="1"/>
  <c r="J142" i="3" s="1"/>
  <c r="G142" i="3" s="1"/>
  <c r="H137" i="3"/>
  <c r="I137" i="3" s="1"/>
  <c r="J137" i="3" s="1"/>
  <c r="G137" i="3" s="1"/>
  <c r="H63" i="3"/>
  <c r="I63" i="3" s="1"/>
  <c r="J63" i="3" s="1"/>
  <c r="G63" i="3" s="1"/>
  <c r="H33" i="6"/>
  <c r="H9" i="6"/>
  <c r="U304" i="3" l="1"/>
  <c r="V304" i="3" s="1"/>
  <c r="W304" i="3" s="1"/>
  <c r="T304" i="3" s="1"/>
  <c r="U44" i="9"/>
  <c r="V44" i="9" s="1"/>
  <c r="W44" i="9" s="1"/>
  <c r="T44" i="9" s="1"/>
  <c r="U303" i="3"/>
  <c r="V303" i="3" s="1"/>
  <c r="W303" i="3" s="1"/>
  <c r="T303" i="3" s="1"/>
  <c r="H234" i="3"/>
  <c r="I234" i="3" s="1"/>
  <c r="J234" i="3" s="1"/>
  <c r="G234" i="3" s="1"/>
  <c r="U298" i="3" l="1"/>
  <c r="V298" i="3" s="1"/>
  <c r="W298" i="3" s="1"/>
  <c r="T298" i="3" s="1"/>
  <c r="U300" i="3"/>
  <c r="V300" i="3" s="1"/>
  <c r="W300" i="3" s="1"/>
  <c r="T300" i="3" s="1"/>
  <c r="U299" i="3"/>
  <c r="V299" i="3" s="1"/>
  <c r="W299" i="3" s="1"/>
  <c r="T299" i="3" s="1"/>
  <c r="U160" i="3"/>
  <c r="V160" i="3" s="1"/>
  <c r="W160" i="3" s="1"/>
  <c r="T160" i="3" s="1"/>
  <c r="U158" i="3"/>
  <c r="V158" i="3" s="1"/>
  <c r="W158" i="3" s="1"/>
  <c r="T158" i="3" s="1"/>
  <c r="U152" i="3"/>
  <c r="V152" i="3" s="1"/>
  <c r="W152" i="3" s="1"/>
  <c r="T152" i="3" s="1"/>
  <c r="H107" i="3"/>
  <c r="I107" i="3" s="1"/>
  <c r="J107" i="3" s="1"/>
  <c r="G107" i="3" s="1"/>
  <c r="U167" i="3"/>
  <c r="V167" i="3" s="1"/>
  <c r="W167" i="3" s="1"/>
  <c r="T167" i="3" s="1"/>
  <c r="U166" i="3"/>
  <c r="V166" i="3" s="1"/>
  <c r="W166" i="3" s="1"/>
  <c r="T166" i="3" s="1"/>
  <c r="U165" i="3"/>
  <c r="V165" i="3" s="1"/>
  <c r="W165" i="3" s="1"/>
  <c r="T165" i="3" s="1"/>
  <c r="U164" i="3"/>
  <c r="V164" i="3" s="1"/>
  <c r="W164" i="3" s="1"/>
  <c r="T164" i="3" s="1"/>
  <c r="U157" i="3"/>
  <c r="V157" i="3" s="1"/>
  <c r="W157" i="3" s="1"/>
  <c r="T157" i="3" s="1"/>
  <c r="U156" i="3"/>
  <c r="V156" i="3" s="1"/>
  <c r="W156" i="3" s="1"/>
  <c r="U155" i="3"/>
  <c r="V155" i="3" s="1"/>
  <c r="W155" i="3" s="1"/>
  <c r="T155" i="3" s="1"/>
  <c r="U154" i="3"/>
  <c r="V154" i="3" s="1"/>
  <c r="W154" i="3" s="1"/>
  <c r="T154" i="3" s="1"/>
  <c r="U153" i="3"/>
  <c r="V153" i="3" s="1"/>
  <c r="W153" i="3" s="1"/>
  <c r="T153" i="3" s="1"/>
  <c r="U151" i="3"/>
  <c r="V151" i="3" s="1"/>
  <c r="W151" i="3" s="1"/>
  <c r="T151" i="3" s="1"/>
  <c r="U150" i="3"/>
  <c r="V150" i="3" s="1"/>
  <c r="W150" i="3" s="1"/>
  <c r="U94" i="3"/>
  <c r="V94" i="3" s="1"/>
  <c r="W94" i="3" s="1"/>
  <c r="T94" i="3" s="1"/>
  <c r="U93" i="3"/>
  <c r="V93" i="3" s="1"/>
  <c r="W93" i="3" s="1"/>
  <c r="T93" i="3" s="1"/>
  <c r="U91" i="3"/>
  <c r="V91" i="3" s="1"/>
  <c r="W91" i="3" s="1"/>
  <c r="T91" i="3" s="1"/>
  <c r="U90" i="3"/>
  <c r="V90" i="3" s="1"/>
  <c r="W90" i="3" s="1"/>
  <c r="T90" i="3" s="1"/>
  <c r="U89" i="3"/>
  <c r="V89" i="3" s="1"/>
  <c r="W89" i="3" s="1"/>
  <c r="T89" i="3" s="1"/>
  <c r="U88" i="3"/>
  <c r="V88" i="3" s="1"/>
  <c r="W88" i="3" s="1"/>
  <c r="U87" i="3"/>
  <c r="V87" i="3" s="1"/>
  <c r="W87" i="3" s="1"/>
  <c r="T87" i="3" s="1"/>
  <c r="U86" i="3"/>
  <c r="V86" i="3" s="1"/>
  <c r="W86" i="3" s="1"/>
  <c r="T86" i="3" s="1"/>
  <c r="U85" i="3"/>
  <c r="V85" i="3" s="1"/>
  <c r="W85" i="3" s="1"/>
  <c r="T85" i="3" s="1"/>
  <c r="U84" i="3"/>
  <c r="V84" i="3" s="1"/>
  <c r="W84" i="3" s="1"/>
  <c r="T84" i="3" s="1"/>
  <c r="U83" i="3"/>
  <c r="V83" i="3" s="1"/>
  <c r="W83" i="3" s="1"/>
  <c r="T83" i="3" s="1"/>
  <c r="U82" i="3"/>
  <c r="V82" i="3" s="1"/>
  <c r="W82" i="3" s="1"/>
  <c r="U81" i="3"/>
  <c r="V81" i="3" s="1"/>
  <c r="W81" i="3" s="1"/>
  <c r="T81" i="3" s="1"/>
  <c r="U80" i="3"/>
  <c r="V80" i="3" s="1"/>
  <c r="W80" i="3" s="1"/>
  <c r="T80" i="3" s="1"/>
  <c r="U79" i="3"/>
  <c r="V79" i="3" s="1"/>
  <c r="W79" i="3" s="1"/>
  <c r="T79" i="3" s="1"/>
  <c r="U77" i="3"/>
  <c r="V77" i="3" s="1"/>
  <c r="W77" i="3" s="1"/>
  <c r="T77" i="3" s="1"/>
  <c r="U76" i="3"/>
  <c r="V76" i="3" s="1"/>
  <c r="W76" i="3" s="1"/>
  <c r="T76" i="3" s="1"/>
  <c r="U75" i="3"/>
  <c r="V75" i="3" s="1"/>
  <c r="W75" i="3" s="1"/>
  <c r="T75" i="3" s="1"/>
  <c r="U74" i="3"/>
  <c r="V74" i="3" s="1"/>
  <c r="W74" i="3" s="1"/>
  <c r="T74" i="3" s="1"/>
  <c r="U73" i="3"/>
  <c r="V73" i="3" s="1"/>
  <c r="W73" i="3" s="1"/>
  <c r="T73" i="3" s="1"/>
  <c r="U72" i="3"/>
  <c r="V72" i="3" s="1"/>
  <c r="W72" i="3" s="1"/>
  <c r="T72" i="3" s="1"/>
  <c r="U71" i="3"/>
  <c r="V71" i="3" s="1"/>
  <c r="W71" i="3" s="1"/>
  <c r="T71" i="3" s="1"/>
  <c r="U70" i="3"/>
  <c r="V70" i="3" s="1"/>
  <c r="W70" i="3" s="1"/>
  <c r="U69" i="3"/>
  <c r="V69" i="3" s="1"/>
  <c r="W69" i="3" s="1"/>
  <c r="H235" i="3" l="1"/>
  <c r="I235" i="3" s="1"/>
  <c r="J235" i="3" s="1"/>
  <c r="G235" i="3" s="1"/>
  <c r="U265" i="3"/>
  <c r="V265" i="3" s="1"/>
  <c r="W265" i="3" s="1"/>
  <c r="T265" i="3" s="1"/>
  <c r="U264" i="3"/>
  <c r="V264" i="3" s="1"/>
  <c r="W264" i="3" s="1"/>
  <c r="T264" i="3" s="1"/>
  <c r="U263" i="3"/>
  <c r="V263" i="3" s="1"/>
  <c r="W263" i="3" s="1"/>
  <c r="H131" i="3"/>
  <c r="I131" i="3" s="1"/>
  <c r="J131" i="3" s="1"/>
  <c r="G131" i="3" s="1"/>
  <c r="H129" i="3"/>
  <c r="I129" i="3" s="1"/>
  <c r="J129" i="3" s="1"/>
  <c r="G129" i="3" s="1"/>
  <c r="H130" i="3"/>
  <c r="I130" i="3" s="1"/>
  <c r="J130" i="3" s="1"/>
  <c r="G130" i="3" s="1"/>
  <c r="H128" i="3"/>
  <c r="I128" i="3" s="1"/>
  <c r="J128" i="3" s="1"/>
  <c r="G128" i="3" s="1"/>
  <c r="H147" i="3"/>
  <c r="I147" i="3" s="1"/>
  <c r="J147" i="3" s="1"/>
  <c r="G147" i="3" s="1"/>
  <c r="U212" i="3"/>
  <c r="V212" i="3" s="1"/>
  <c r="W212" i="3" s="1"/>
  <c r="T212" i="3" s="1"/>
  <c r="H110" i="3" l="1"/>
  <c r="I110" i="3" s="1"/>
  <c r="J110" i="3" s="1"/>
  <c r="G110" i="3" s="1"/>
  <c r="U68" i="3"/>
  <c r="V68" i="3" s="1"/>
  <c r="W68" i="3" s="1"/>
  <c r="T68" i="3" s="1"/>
  <c r="H156" i="3" l="1"/>
  <c r="I156" i="3" s="1"/>
  <c r="J156" i="3" s="1"/>
  <c r="G156" i="3" s="1"/>
  <c r="H123" i="3" l="1"/>
  <c r="I123" i="3" s="1"/>
  <c r="J123" i="3" s="1"/>
  <c r="G123" i="3" s="1"/>
  <c r="U214" i="3" l="1"/>
  <c r="U215" i="3"/>
  <c r="V215" i="3" s="1"/>
  <c r="W215" i="3" s="1"/>
  <c r="T215" i="3" s="1"/>
  <c r="U216" i="3"/>
  <c r="V216" i="3" s="1"/>
  <c r="W216" i="3" s="1"/>
  <c r="T216" i="3" s="1"/>
  <c r="U217" i="3"/>
  <c r="U208" i="3"/>
  <c r="V208" i="3" s="1"/>
  <c r="W208" i="3" s="1"/>
  <c r="T208" i="3" s="1"/>
  <c r="U210" i="3"/>
  <c r="V210" i="3" s="1"/>
  <c r="W210" i="3" s="1"/>
  <c r="T210" i="3" s="1"/>
  <c r="U209" i="3"/>
  <c r="V209" i="3" s="1"/>
  <c r="W209" i="3" s="1"/>
  <c r="T209" i="3" s="1"/>
  <c r="U230" i="3"/>
  <c r="V230" i="3" s="1"/>
  <c r="W230" i="3" s="1"/>
  <c r="T230" i="3" s="1"/>
  <c r="U222" i="3"/>
  <c r="V222" i="3" s="1"/>
  <c r="W222" i="3" s="1"/>
  <c r="T222" i="3" s="1"/>
  <c r="U219" i="3"/>
  <c r="U220" i="3"/>
  <c r="V220" i="3" s="1"/>
  <c r="W220" i="3" s="1"/>
  <c r="T220" i="3" s="1"/>
  <c r="V217" i="3"/>
  <c r="W217" i="3" s="1"/>
  <c r="T217" i="3" s="1"/>
  <c r="U177" i="3" l="1"/>
  <c r="V177" i="3" s="1"/>
  <c r="W177" i="3" s="1"/>
  <c r="T177" i="3" s="1"/>
  <c r="U176" i="3"/>
  <c r="V176" i="3" s="1"/>
  <c r="W176" i="3" s="1"/>
  <c r="T176" i="3" s="1"/>
  <c r="U175" i="3"/>
  <c r="V175" i="3" s="1"/>
  <c r="W175" i="3" s="1"/>
  <c r="T175" i="3" s="1"/>
  <c r="U288" i="3"/>
  <c r="V288" i="3" s="1"/>
  <c r="W288" i="3" s="1"/>
  <c r="T288" i="3" s="1"/>
  <c r="U287" i="3"/>
  <c r="V287" i="3" s="1"/>
  <c r="W287" i="3" s="1"/>
  <c r="T287" i="3" s="1"/>
  <c r="U286" i="3"/>
  <c r="V286" i="3" s="1"/>
  <c r="W286" i="3" s="1"/>
  <c r="T286" i="3" s="1"/>
  <c r="U284" i="3"/>
  <c r="V284" i="3" s="1"/>
  <c r="W284" i="3" s="1"/>
  <c r="T284" i="3" s="1"/>
  <c r="U314" i="3"/>
  <c r="V314" i="3" s="1"/>
  <c r="W314" i="3" s="1"/>
  <c r="T314" i="3" s="1"/>
  <c r="U313" i="3"/>
  <c r="V313" i="3" s="1"/>
  <c r="W313" i="3" s="1"/>
  <c r="T313" i="3" s="1"/>
  <c r="U206" i="3"/>
  <c r="V206" i="3" s="1"/>
  <c r="W206" i="3" s="1"/>
  <c r="T206" i="3" s="1"/>
  <c r="H153" i="3"/>
  <c r="I153" i="3" s="1"/>
  <c r="J153" i="3" s="1"/>
  <c r="G153" i="3" s="1"/>
  <c r="H124" i="3"/>
  <c r="I124" i="3" s="1"/>
  <c r="J124" i="3" s="1"/>
  <c r="G124" i="3" s="1"/>
  <c r="H204" i="3" l="1"/>
  <c r="I204" i="3" s="1"/>
  <c r="J204" i="3" s="1"/>
  <c r="G204" i="3" s="1"/>
  <c r="H240" i="3"/>
  <c r="I240" i="3" s="1"/>
  <c r="J240" i="3" s="1"/>
  <c r="G240" i="3" s="1"/>
  <c r="H118" i="3" l="1"/>
  <c r="I118" i="3" s="1"/>
  <c r="J118" i="3" s="1"/>
  <c r="G118" i="3" s="1"/>
  <c r="H152" i="3"/>
  <c r="I152" i="3" s="1"/>
  <c r="J152" i="3" s="1"/>
  <c r="G152" i="3" s="1"/>
  <c r="U332" i="3" l="1"/>
  <c r="V332" i="3" s="1"/>
  <c r="W332" i="3" s="1"/>
  <c r="T332" i="3" s="1"/>
  <c r="U331" i="3"/>
  <c r="V331" i="3" s="1"/>
  <c r="W331" i="3" s="1"/>
  <c r="T331" i="3" s="1"/>
  <c r="U330" i="3"/>
  <c r="V330" i="3" s="1"/>
  <c r="W330" i="3" s="1"/>
  <c r="T330" i="3" s="1"/>
  <c r="U329" i="3"/>
  <c r="V329" i="3" s="1"/>
  <c r="W329" i="3" s="1"/>
  <c r="T329" i="3" s="1"/>
  <c r="H202" i="3"/>
  <c r="I202" i="3" s="1"/>
  <c r="J202" i="3" s="1"/>
  <c r="G202" i="3" s="1"/>
  <c r="H201" i="3"/>
  <c r="I201" i="3" s="1"/>
  <c r="J201" i="3" s="1"/>
  <c r="G201" i="3" s="1"/>
  <c r="H180" i="3"/>
  <c r="I180" i="3" s="1"/>
  <c r="J180" i="3" s="1"/>
  <c r="G180" i="3" s="1"/>
  <c r="U128" i="3"/>
  <c r="V128" i="3" s="1"/>
  <c r="W128" i="3" s="1"/>
  <c r="T128" i="3" s="1"/>
  <c r="U127" i="3"/>
  <c r="V127" i="3" s="1"/>
  <c r="W127" i="3" s="1"/>
  <c r="T127" i="3" s="1"/>
  <c r="U65" i="3"/>
  <c r="V65" i="3" s="1"/>
  <c r="W65" i="3" s="1"/>
  <c r="T65" i="3" s="1"/>
  <c r="H294" i="3" l="1"/>
  <c r="I294" i="3" s="1"/>
  <c r="J294" i="3" s="1"/>
  <c r="G294" i="3" s="1"/>
  <c r="U184" i="3" l="1"/>
  <c r="V184" i="3" s="1"/>
  <c r="W184" i="3" s="1"/>
  <c r="T184" i="3" s="1"/>
  <c r="U182" i="3"/>
  <c r="V182" i="3" s="1"/>
  <c r="W182" i="3" s="1"/>
  <c r="T182" i="3" s="1"/>
  <c r="U181" i="3"/>
  <c r="U179" i="3"/>
  <c r="H209" i="3"/>
  <c r="I209" i="3" s="1"/>
  <c r="J209" i="3" s="1"/>
  <c r="G209" i="3" s="1"/>
  <c r="H233" i="3" l="1"/>
  <c r="I233" i="3" s="1"/>
  <c r="J233" i="3" s="1"/>
  <c r="G233" i="3" s="1"/>
  <c r="H120" i="3"/>
  <c r="I120" i="3" s="1"/>
  <c r="J120" i="3" s="1"/>
  <c r="G120" i="3" s="1"/>
  <c r="H136" i="3"/>
  <c r="I136" i="3" s="1"/>
  <c r="J136" i="3" s="1"/>
  <c r="G136" i="3" s="1"/>
  <c r="H155" i="3"/>
  <c r="I155" i="3" s="1"/>
  <c r="J155" i="3" s="1"/>
  <c r="G155" i="3" s="1"/>
  <c r="H221" i="3" l="1"/>
  <c r="I221" i="3" s="1"/>
  <c r="J221" i="3" s="1"/>
  <c r="G221" i="3" s="1"/>
  <c r="H176" i="3"/>
  <c r="I176" i="3" s="1"/>
  <c r="J176" i="3" s="1"/>
  <c r="G176" i="3" s="1"/>
  <c r="H230" i="3"/>
  <c r="I230" i="3" s="1"/>
  <c r="J230" i="3" s="1"/>
  <c r="G230" i="3" s="1"/>
  <c r="H229" i="3"/>
  <c r="I229" i="3" s="1"/>
  <c r="J229" i="3" s="1"/>
  <c r="G229" i="3" s="1"/>
  <c r="U139" i="3"/>
  <c r="V139" i="3" s="1"/>
  <c r="W139" i="3" s="1"/>
  <c r="T139" i="3" s="1"/>
  <c r="H114" i="3"/>
  <c r="I114" i="3" s="1"/>
  <c r="J114" i="3" s="1"/>
  <c r="G114" i="3" s="1"/>
  <c r="U198" i="3"/>
  <c r="V198" i="3" s="1"/>
  <c r="W198" i="3" s="1"/>
  <c r="T198" i="3" s="1"/>
  <c r="U197" i="3"/>
  <c r="V197" i="3" s="1"/>
  <c r="W197" i="3" s="1"/>
  <c r="T197" i="3" s="1"/>
  <c r="U196" i="3"/>
  <c r="V196" i="3" s="1"/>
  <c r="W196" i="3" s="1"/>
  <c r="V214" i="3"/>
  <c r="W214" i="3" s="1"/>
  <c r="T214" i="3" s="1"/>
  <c r="U49" i="3"/>
  <c r="V49" i="3" s="1"/>
  <c r="W49" i="3" s="1"/>
  <c r="T49" i="3" s="1"/>
  <c r="H111" i="3" l="1"/>
  <c r="I111" i="3" s="1"/>
  <c r="J111" i="3" s="1"/>
  <c r="G111" i="3" s="1"/>
  <c r="H208" i="3" l="1"/>
  <c r="I208" i="3" s="1"/>
  <c r="J208" i="3" s="1"/>
  <c r="G208" i="3" s="1"/>
  <c r="H203" i="3"/>
  <c r="I203" i="3" s="1"/>
  <c r="J203" i="3" s="1"/>
  <c r="G203" i="3" s="1"/>
  <c r="U328" i="3" l="1"/>
  <c r="V328" i="3" s="1"/>
  <c r="W328" i="3" s="1"/>
  <c r="T328" i="3" s="1"/>
  <c r="U324" i="3"/>
  <c r="V324" i="3" s="1"/>
  <c r="W324" i="3" s="1"/>
  <c r="T324" i="3" s="1"/>
  <c r="U311" i="3"/>
  <c r="V311" i="3" s="1"/>
  <c r="W311" i="3" s="1"/>
  <c r="T311" i="3" s="1"/>
  <c r="U310" i="3"/>
  <c r="V310" i="3" s="1"/>
  <c r="W310" i="3" s="1"/>
  <c r="T310" i="3" s="1"/>
  <c r="H121" i="3"/>
  <c r="I121" i="3" s="1"/>
  <c r="J121" i="3" s="1"/>
  <c r="G121" i="3" s="1"/>
  <c r="U30" i="3"/>
  <c r="V30" i="3" s="1"/>
  <c r="W30" i="3" s="1"/>
  <c r="T30" i="3" s="1"/>
  <c r="U327" i="3" l="1"/>
  <c r="V327" i="3" s="1"/>
  <c r="W327" i="3" s="1"/>
  <c r="T327" i="3" s="1"/>
  <c r="U323" i="3"/>
  <c r="V323" i="3" s="1"/>
  <c r="W323" i="3" s="1"/>
  <c r="T323" i="3" s="1"/>
  <c r="H200" i="3"/>
  <c r="I200" i="3" s="1"/>
  <c r="J200" i="3" s="1"/>
  <c r="G200" i="3" s="1"/>
  <c r="H199" i="3"/>
  <c r="I199" i="3" s="1"/>
  <c r="J199" i="3" s="1"/>
  <c r="G199" i="3" s="1"/>
  <c r="H198" i="3"/>
  <c r="I198" i="3" s="1"/>
  <c r="J198" i="3" s="1"/>
  <c r="G198" i="3" s="1"/>
  <c r="H197" i="3"/>
  <c r="I197" i="3" s="1"/>
  <c r="J197" i="3" s="1"/>
  <c r="G197" i="3" s="1"/>
  <c r="U309" i="3" l="1"/>
  <c r="V309" i="3" s="1"/>
  <c r="W309" i="3" s="1"/>
  <c r="T309" i="3" s="1"/>
  <c r="U308" i="3"/>
  <c r="V308" i="3" s="1"/>
  <c r="W308" i="3" s="1"/>
  <c r="T308" i="3" s="1"/>
  <c r="H282" i="3" l="1"/>
  <c r="I282" i="3" s="1"/>
  <c r="J282" i="3" s="1"/>
  <c r="G282" i="3" s="1"/>
  <c r="U124" i="3"/>
  <c r="V124" i="3" s="1"/>
  <c r="W124" i="3" s="1"/>
  <c r="T124" i="3" s="1"/>
  <c r="U43" i="3"/>
  <c r="V43" i="3" s="1"/>
  <c r="W43" i="3" s="1"/>
  <c r="T43" i="3" s="1"/>
  <c r="H284" i="3"/>
  <c r="I284" i="3" s="1"/>
  <c r="J284" i="3" s="1"/>
  <c r="G284" i="3" s="1"/>
  <c r="H195" i="3"/>
  <c r="I195" i="3" s="1"/>
  <c r="J195" i="3" s="1"/>
  <c r="G195" i="3" s="1"/>
  <c r="U326" i="3" l="1"/>
  <c r="V326" i="3" s="1"/>
  <c r="W326" i="3" s="1"/>
  <c r="T326" i="3" s="1"/>
  <c r="U325" i="3"/>
  <c r="V325" i="3" s="1"/>
  <c r="W325" i="3" s="1"/>
  <c r="T325" i="3" s="1"/>
  <c r="U322" i="3"/>
  <c r="V322" i="3" s="1"/>
  <c r="W322" i="3" s="1"/>
  <c r="T322" i="3" s="1"/>
  <c r="U321" i="3"/>
  <c r="V321" i="3" s="1"/>
  <c r="W321" i="3" s="1"/>
  <c r="T321" i="3" s="1"/>
  <c r="U279" i="3"/>
  <c r="V279" i="3" s="1"/>
  <c r="W279" i="3" s="1"/>
  <c r="T279" i="3" s="1"/>
  <c r="H175" i="3"/>
  <c r="I175" i="3" s="1"/>
  <c r="J175" i="3" s="1"/>
  <c r="G175" i="3" s="1"/>
  <c r="H190" i="3" l="1"/>
  <c r="I190" i="3" s="1"/>
  <c r="J190" i="3" s="1"/>
  <c r="G190" i="3" s="1"/>
  <c r="U205" i="3"/>
  <c r="V205" i="3" s="1"/>
  <c r="W205" i="3" s="1"/>
  <c r="T205" i="3" s="1"/>
  <c r="V179" i="3" l="1"/>
  <c r="W179" i="3" s="1"/>
  <c r="T179" i="3" s="1"/>
  <c r="U305" i="3"/>
  <c r="V305" i="3" s="1"/>
  <c r="W305" i="3" s="1"/>
  <c r="T305" i="3" s="1"/>
  <c r="U306" i="3"/>
  <c r="V306" i="3" s="1"/>
  <c r="W306" i="3" s="1"/>
  <c r="T306" i="3" s="1"/>
  <c r="U302" i="3"/>
  <c r="V302" i="3" s="1"/>
  <c r="W302" i="3" s="1"/>
  <c r="T302" i="3" s="1"/>
  <c r="H109" i="3" l="1"/>
  <c r="I109" i="3" s="1"/>
  <c r="J109" i="3" s="1"/>
  <c r="G109" i="3" s="1"/>
  <c r="H251" i="3" l="1"/>
  <c r="I251" i="3" s="1"/>
  <c r="J251" i="3" s="1"/>
  <c r="G251" i="3" s="1"/>
  <c r="U317" i="3" l="1"/>
  <c r="V317" i="3" s="1"/>
  <c r="W317" i="3" s="1"/>
  <c r="T317" i="3" s="1"/>
  <c r="U316" i="3"/>
  <c r="V316" i="3" s="1"/>
  <c r="W316" i="3" s="1"/>
  <c r="T316" i="3" s="1"/>
  <c r="H255" i="3" l="1"/>
  <c r="I255" i="3" s="1"/>
  <c r="J255" i="3" s="1"/>
  <c r="G255" i="3" s="1"/>
  <c r="H264" i="3"/>
  <c r="H267" i="3"/>
  <c r="I267" i="3" s="1"/>
  <c r="U138" i="3" l="1"/>
  <c r="V138" i="3" s="1"/>
  <c r="W138" i="3" s="1"/>
  <c r="T138" i="3" s="1"/>
  <c r="U145" i="3"/>
  <c r="V145" i="3" s="1"/>
  <c r="W145" i="3" s="1"/>
  <c r="T145" i="3" s="1"/>
  <c r="H116" i="3"/>
  <c r="I116" i="3" s="1"/>
  <c r="J116" i="3" s="1"/>
  <c r="G116" i="3" s="1"/>
  <c r="U232" i="3"/>
  <c r="V232" i="3" s="1"/>
  <c r="W232" i="3" s="1"/>
  <c r="T232" i="3" s="1"/>
  <c r="H217" i="3"/>
  <c r="I217" i="3" s="1"/>
  <c r="J217" i="3" s="1"/>
  <c r="G217" i="3" s="1"/>
  <c r="U63" i="3"/>
  <c r="V63" i="3" s="1"/>
  <c r="W63" i="3" s="1"/>
  <c r="T63" i="3" s="1"/>
  <c r="H232" i="3" l="1"/>
  <c r="I232" i="3" s="1"/>
  <c r="J232" i="3" s="1"/>
  <c r="G232" i="3" s="1"/>
  <c r="H212" i="3"/>
  <c r="I212" i="3" s="1"/>
  <c r="J212" i="3" s="1"/>
  <c r="G212" i="3" s="1"/>
  <c r="H216" i="3"/>
  <c r="I216" i="3" s="1"/>
  <c r="J216" i="3" s="1"/>
  <c r="G216" i="3" s="1"/>
  <c r="U218" i="3" l="1"/>
  <c r="V218" i="3" s="1"/>
  <c r="W218" i="3" s="1"/>
  <c r="U278" i="3" l="1"/>
  <c r="V278" i="3" s="1"/>
  <c r="W278" i="3" s="1"/>
  <c r="T278" i="3" s="1"/>
  <c r="H291" i="3" l="1"/>
  <c r="I291" i="3" s="1"/>
  <c r="J291" i="3" s="1"/>
  <c r="H290" i="3"/>
  <c r="I290" i="3" s="1"/>
  <c r="J290" i="3" s="1"/>
  <c r="G290" i="3" s="1"/>
  <c r="H285" i="3"/>
  <c r="I285" i="3" s="1"/>
  <c r="J285" i="3" s="1"/>
  <c r="H283" i="3"/>
  <c r="I283" i="3" s="1"/>
  <c r="J283" i="3" s="1"/>
  <c r="G283" i="3" s="1"/>
  <c r="H258" i="3"/>
  <c r="I258" i="3" s="1"/>
  <c r="J258" i="3" s="1"/>
  <c r="H257" i="3"/>
  <c r="I257" i="3" s="1"/>
  <c r="J257" i="3" s="1"/>
  <c r="G257" i="3" s="1"/>
  <c r="H256" i="3"/>
  <c r="I256" i="3" s="1"/>
  <c r="J256" i="3" s="1"/>
  <c r="G256" i="3" s="1"/>
  <c r="U282" i="3" l="1"/>
  <c r="V282" i="3" s="1"/>
  <c r="W282" i="3" s="1"/>
  <c r="T282" i="3" s="1"/>
  <c r="U137" i="3" l="1"/>
  <c r="V137" i="3" s="1"/>
  <c r="W137" i="3" s="1"/>
  <c r="T137" i="3" s="1"/>
  <c r="U140" i="3"/>
  <c r="V140" i="3" s="1"/>
  <c r="W140" i="3" s="1"/>
  <c r="T140" i="3" s="1"/>
  <c r="I264" i="3" l="1"/>
  <c r="J264" i="3" s="1"/>
  <c r="G264" i="3" s="1"/>
  <c r="H296" i="3" l="1"/>
  <c r="I296" i="3" s="1"/>
  <c r="J296" i="3" s="1"/>
  <c r="U296" i="3" l="1"/>
  <c r="V296" i="3" s="1"/>
  <c r="W296" i="3" s="1"/>
  <c r="T296" i="3" s="1"/>
  <c r="U295" i="3"/>
  <c r="V295" i="3" s="1"/>
  <c r="W295" i="3" s="1"/>
  <c r="T295" i="3" s="1"/>
  <c r="U294" i="3"/>
  <c r="V294" i="3" s="1"/>
  <c r="W294" i="3" s="1"/>
  <c r="T294" i="3" s="1"/>
  <c r="H30" i="6"/>
  <c r="U130" i="3"/>
  <c r="V130" i="3" s="1"/>
  <c r="W130" i="3" s="1"/>
  <c r="T130" i="3" s="1"/>
  <c r="H126" i="3" l="1"/>
  <c r="I126" i="3" s="1"/>
  <c r="J126" i="3" s="1"/>
  <c r="G126" i="3" s="1"/>
  <c r="H62" i="3"/>
  <c r="I62" i="3" s="1"/>
  <c r="J62" i="3" s="1"/>
  <c r="G62" i="3" s="1"/>
  <c r="H43" i="9" l="1"/>
  <c r="I43" i="9" s="1"/>
  <c r="J43" i="9" s="1"/>
  <c r="G43" i="9" s="1"/>
  <c r="H42" i="9"/>
  <c r="I42" i="9" s="1"/>
  <c r="J42" i="9" s="1"/>
  <c r="H41" i="9"/>
  <c r="I41" i="9" s="1"/>
  <c r="J41" i="9" s="1"/>
  <c r="G41" i="9" s="1"/>
  <c r="H40" i="9"/>
  <c r="I40" i="9" s="1"/>
  <c r="J40" i="9" s="1"/>
  <c r="H65" i="3" l="1"/>
  <c r="I65" i="3" s="1"/>
  <c r="J65" i="3" s="1"/>
  <c r="G65" i="3" s="1"/>
  <c r="H64" i="3"/>
  <c r="I64" i="3" s="1"/>
  <c r="J64" i="3" s="1"/>
  <c r="H61" i="3"/>
  <c r="I61" i="3" s="1"/>
  <c r="J61" i="3" s="1"/>
  <c r="G61" i="3" s="1"/>
  <c r="H60" i="3"/>
  <c r="I60" i="3" s="1"/>
  <c r="J60" i="3" s="1"/>
  <c r="H181" i="3" l="1"/>
  <c r="I181" i="3" s="1"/>
  <c r="J181" i="3" s="1"/>
  <c r="G181" i="3" s="1"/>
  <c r="H306" i="3" l="1"/>
  <c r="I306" i="3" s="1"/>
  <c r="J306" i="3" s="1"/>
  <c r="G270" i="3" s="1"/>
  <c r="H18" i="6" l="1"/>
  <c r="U190" i="3" l="1"/>
  <c r="V190" i="3" s="1"/>
  <c r="W190" i="3" s="1"/>
  <c r="T190" i="3" s="1"/>
  <c r="U189" i="3"/>
  <c r="V189" i="3" s="1"/>
  <c r="W189" i="3" s="1"/>
  <c r="T189" i="3" s="1"/>
  <c r="U187" i="3"/>
  <c r="V187" i="3" s="1"/>
  <c r="W187" i="3" s="1"/>
  <c r="T187" i="3" s="1"/>
  <c r="U186" i="3"/>
  <c r="V186" i="3" s="1"/>
  <c r="W186" i="3" s="1"/>
  <c r="T186" i="3" s="1"/>
  <c r="V181" i="3"/>
  <c r="W181" i="3" s="1"/>
  <c r="T181" i="3" s="1"/>
  <c r="E56" i="5" l="1"/>
  <c r="E16" i="5"/>
  <c r="H27" i="6"/>
  <c r="H34" i="6" l="1"/>
  <c r="H226" i="3"/>
  <c r="I226" i="3" s="1"/>
  <c r="J226" i="3" s="1"/>
  <c r="G226" i="3" s="1"/>
  <c r="U142" i="3"/>
  <c r="V142" i="3" s="1"/>
  <c r="W142" i="3" s="1"/>
  <c r="T142" i="3" s="1"/>
  <c r="H182" i="3" l="1"/>
  <c r="I182" i="3" s="1"/>
  <c r="J182" i="3" s="1"/>
  <c r="G182" i="3" s="1"/>
  <c r="H183" i="3"/>
  <c r="I183" i="3" s="1"/>
  <c r="J183" i="3" s="1"/>
  <c r="G183" i="3" s="1"/>
  <c r="U141" i="3" l="1"/>
  <c r="V141" i="3" s="1"/>
  <c r="W141" i="3" s="1"/>
  <c r="T141" i="3" s="1"/>
  <c r="H154" i="3"/>
  <c r="I154" i="3" s="1"/>
  <c r="J154" i="3" s="1"/>
  <c r="G154" i="3" s="1"/>
  <c r="E41" i="5" l="1"/>
  <c r="H192" i="3" l="1"/>
  <c r="I192" i="3" s="1"/>
  <c r="J192" i="3" s="1"/>
  <c r="G192" i="3" s="1"/>
  <c r="H104" i="3"/>
  <c r="I104" i="3" s="1"/>
  <c r="J104" i="3" s="1"/>
  <c r="G104" i="3" s="1"/>
  <c r="E31" i="5"/>
  <c r="E30" i="5"/>
  <c r="H16" i="9" l="1"/>
  <c r="I16" i="9" s="1"/>
  <c r="J16" i="9" s="1"/>
  <c r="G16" i="9" s="1"/>
  <c r="H14" i="9" l="1"/>
  <c r="I14" i="9" s="1"/>
  <c r="J14" i="9" s="1"/>
  <c r="G14" i="9" s="1"/>
  <c r="H106" i="3"/>
  <c r="I106" i="3" s="1"/>
  <c r="J106" i="3" s="1"/>
  <c r="G106" i="3" s="1"/>
  <c r="H22" i="3" l="1"/>
  <c r="I22" i="3" s="1"/>
  <c r="J22" i="3" s="1"/>
  <c r="G22" i="3" s="1"/>
  <c r="U132" i="3" l="1"/>
  <c r="V132" i="3" s="1"/>
  <c r="U131" i="3"/>
  <c r="V131" i="3" s="1"/>
  <c r="W131" i="3" s="1"/>
  <c r="W132" i="3" l="1"/>
  <c r="T132" i="3" s="1"/>
  <c r="T131" i="3"/>
  <c r="V219" i="3"/>
  <c r="W219" i="3" s="1"/>
  <c r="T219" i="3" s="1"/>
  <c r="H238" i="3"/>
  <c r="I238" i="3" s="1"/>
  <c r="J238" i="3" s="1"/>
  <c r="G238" i="3" s="1"/>
  <c r="U148" i="3" l="1"/>
  <c r="V148" i="3" s="1"/>
  <c r="W148" i="3" s="1"/>
  <c r="T148" i="3" s="1"/>
  <c r="O10" i="6" l="1"/>
  <c r="H185" i="3" l="1"/>
  <c r="I185" i="3" s="1"/>
  <c r="J185" i="3" s="1"/>
  <c r="G185" i="3" s="1"/>
  <c r="J267" i="3" l="1"/>
  <c r="G267" i="3" s="1"/>
  <c r="U46" i="3"/>
  <c r="V46" i="3" s="1"/>
  <c r="W46" i="3" s="1"/>
  <c r="T46" i="3" s="1"/>
  <c r="H31" i="6" l="1"/>
  <c r="H237" i="3"/>
  <c r="I237" i="3" s="1"/>
  <c r="J237" i="3" s="1"/>
  <c r="G237" i="3" s="1"/>
  <c r="U27" i="9" l="1"/>
  <c r="V27" i="9" s="1"/>
  <c r="W27" i="9" s="1"/>
  <c r="T27" i="9" s="1"/>
  <c r="U32" i="9"/>
  <c r="V32" i="9" s="1"/>
  <c r="W32" i="9" s="1"/>
  <c r="T32" i="9" s="1"/>
  <c r="U31" i="9"/>
  <c r="V31" i="9" s="1"/>
  <c r="W31" i="9" s="1"/>
  <c r="T31" i="9" s="1"/>
  <c r="H39" i="9"/>
  <c r="I39" i="9" s="1"/>
  <c r="J39" i="9" s="1"/>
  <c r="G39" i="9" s="1"/>
  <c r="U143" i="3" l="1"/>
  <c r="V143" i="3" s="1"/>
  <c r="W143" i="3" s="1"/>
  <c r="T143" i="3" s="1"/>
  <c r="O21" i="6" l="1"/>
  <c r="U47" i="3"/>
  <c r="V47" i="3" s="1"/>
  <c r="W47" i="3" s="1"/>
  <c r="T47" i="3" s="1"/>
  <c r="U45" i="3"/>
  <c r="V45" i="3" s="1"/>
  <c r="W45" i="3" s="1"/>
  <c r="T45" i="3" s="1"/>
  <c r="E69" i="5" l="1"/>
  <c r="E68" i="5"/>
  <c r="H207" i="3"/>
  <c r="I207" i="3" s="1"/>
  <c r="J207" i="3" s="1"/>
  <c r="G207" i="3" s="1"/>
  <c r="U57" i="3"/>
  <c r="V57" i="3" s="1"/>
  <c r="W57" i="3" s="1"/>
  <c r="T57" i="3" s="1"/>
  <c r="U51" i="3"/>
  <c r="V51" i="3" s="1"/>
  <c r="W51" i="3" s="1"/>
  <c r="T51" i="3" s="1"/>
  <c r="U43" i="9" l="1"/>
  <c r="V43" i="9" s="1"/>
  <c r="W43" i="9" s="1"/>
  <c r="T43" i="9" s="1"/>
  <c r="V42" i="9"/>
  <c r="U42" i="9"/>
  <c r="U229" i="3" l="1"/>
  <c r="V229" i="3" s="1"/>
  <c r="W229" i="3" s="1"/>
  <c r="T229" i="3" s="1"/>
  <c r="U227" i="3"/>
  <c r="V227" i="3" s="1"/>
  <c r="W227" i="3" s="1"/>
  <c r="T227" i="3" s="1"/>
  <c r="U225" i="3"/>
  <c r="V225" i="3" s="1"/>
  <c r="W225" i="3" s="1"/>
  <c r="T225" i="3" s="1"/>
  <c r="U224" i="3"/>
  <c r="V224" i="3" s="1"/>
  <c r="W224" i="3" s="1"/>
  <c r="T224" i="3" s="1"/>
  <c r="U106" i="3" l="1"/>
  <c r="V106" i="3" s="1"/>
  <c r="W106" i="3" s="1"/>
  <c r="T106" i="3" s="1"/>
  <c r="U67" i="3"/>
  <c r="V67" i="3" s="1"/>
  <c r="W67" i="3" s="1"/>
  <c r="T67" i="3" s="1"/>
  <c r="V66" i="3"/>
  <c r="U66" i="3"/>
  <c r="H59" i="3"/>
  <c r="I59" i="3" s="1"/>
  <c r="J59" i="3" s="1"/>
  <c r="G59" i="3" s="1"/>
  <c r="H58" i="3"/>
  <c r="I58" i="3" s="1"/>
  <c r="J58" i="3" s="1"/>
  <c r="G58" i="3" s="1"/>
  <c r="H57" i="3"/>
  <c r="I57" i="3" s="1"/>
  <c r="J57" i="3" s="1"/>
  <c r="U42" i="3" l="1"/>
  <c r="V42" i="3" s="1"/>
  <c r="W42" i="3" s="1"/>
  <c r="T42" i="3" s="1"/>
  <c r="U36" i="3" l="1"/>
  <c r="V36" i="3" s="1"/>
  <c r="W36" i="3" s="1"/>
  <c r="T36" i="3" s="1"/>
  <c r="U268" i="3" l="1"/>
  <c r="V268" i="3" s="1"/>
  <c r="W268" i="3" s="1"/>
  <c r="T268" i="3" s="1"/>
  <c r="H308" i="3" l="1"/>
  <c r="I308" i="3" s="1"/>
  <c r="J308" i="3" s="1"/>
  <c r="G308" i="3" s="1"/>
  <c r="H307" i="3"/>
  <c r="I307" i="3" s="1"/>
  <c r="J307" i="3" s="1"/>
  <c r="G307" i="3" s="1"/>
  <c r="E33" i="5" l="1"/>
  <c r="E32" i="5"/>
  <c r="H135" i="3" l="1"/>
  <c r="I135" i="3" s="1"/>
  <c r="J135" i="3" s="1"/>
  <c r="G135" i="3" s="1"/>
  <c r="E17" i="5" l="1"/>
  <c r="H194" i="3"/>
  <c r="I194" i="3" s="1"/>
  <c r="J194" i="3" s="1"/>
  <c r="G194" i="3" s="1"/>
  <c r="U269" i="3" l="1"/>
  <c r="V269" i="3" s="1"/>
  <c r="W269" i="3" s="1"/>
  <c r="T269" i="3" s="1"/>
  <c r="E10" i="5" l="1"/>
  <c r="E9" i="5"/>
  <c r="U146" i="3"/>
  <c r="V146" i="3" s="1"/>
  <c r="W146" i="3" s="1"/>
  <c r="T146" i="3" s="1"/>
  <c r="H113" i="3"/>
  <c r="I113" i="3" s="1"/>
  <c r="J113" i="3" s="1"/>
  <c r="G113" i="3" s="1"/>
  <c r="H112" i="3"/>
  <c r="I112" i="3" s="1"/>
  <c r="J112" i="3" s="1"/>
  <c r="G112" i="3" s="1"/>
  <c r="H22" i="6"/>
  <c r="H19" i="6"/>
  <c r="E18" i="5" l="1"/>
  <c r="H38" i="9" l="1"/>
  <c r="I38" i="9" s="1"/>
  <c r="J38" i="9" s="1"/>
  <c r="G38" i="9" s="1"/>
  <c r="H37" i="9"/>
  <c r="I37" i="9" s="1"/>
  <c r="J37" i="9" s="1"/>
  <c r="H189" i="3" l="1"/>
  <c r="I189" i="3" s="1"/>
  <c r="J189" i="3" s="1"/>
  <c r="G189" i="3" s="1"/>
  <c r="U122" i="3"/>
  <c r="V122" i="3" s="1"/>
  <c r="W122" i="3" s="1"/>
  <c r="T122" i="3" s="1"/>
  <c r="H47" i="3"/>
  <c r="I47" i="3" s="1"/>
  <c r="J47" i="3" s="1"/>
  <c r="G47" i="3" s="1"/>
  <c r="H37" i="3"/>
  <c r="I37" i="3" s="1"/>
  <c r="J37" i="3" s="1"/>
  <c r="G37" i="3" s="1"/>
  <c r="H20" i="3"/>
  <c r="I20" i="3" s="1"/>
  <c r="J20" i="3" s="1"/>
  <c r="G20" i="3" s="1"/>
  <c r="H11" i="3"/>
  <c r="I11" i="3" s="1"/>
  <c r="J11" i="3" s="1"/>
  <c r="G11" i="3" s="1"/>
  <c r="E19" i="5"/>
  <c r="E15" i="5"/>
  <c r="E14" i="5"/>
  <c r="E13" i="5"/>
  <c r="E12" i="5"/>
  <c r="U40" i="9" l="1"/>
  <c r="V40" i="9" s="1"/>
  <c r="W40" i="9" s="1"/>
  <c r="T40" i="9" s="1"/>
  <c r="U5" i="9"/>
  <c r="V5" i="9" s="1"/>
  <c r="W5" i="9" s="1"/>
  <c r="H6" i="9"/>
  <c r="I6" i="9" s="1"/>
  <c r="J6" i="9" s="1"/>
  <c r="G6" i="9" s="1"/>
  <c r="U6" i="9"/>
  <c r="V6" i="9" s="1"/>
  <c r="W6" i="9" s="1"/>
  <c r="T6" i="9" s="1"/>
  <c r="H7" i="9"/>
  <c r="I7" i="9" s="1"/>
  <c r="J7" i="9" s="1"/>
  <c r="G7" i="9" s="1"/>
  <c r="U7" i="9"/>
  <c r="V7" i="9" s="1"/>
  <c r="W7" i="9" s="1"/>
  <c r="T7" i="9" s="1"/>
  <c r="H8" i="9"/>
  <c r="I8" i="9" s="1"/>
  <c r="J8" i="9" s="1"/>
  <c r="G8" i="9" s="1"/>
  <c r="U8" i="9"/>
  <c r="V8" i="9" s="1"/>
  <c r="W8" i="9" s="1"/>
  <c r="U9" i="9"/>
  <c r="V9" i="9" s="1"/>
  <c r="W9" i="9" s="1"/>
  <c r="T9" i="9" s="1"/>
  <c r="H9" i="9"/>
  <c r="I9" i="9" s="1"/>
  <c r="J9" i="9" s="1"/>
  <c r="G9" i="9" s="1"/>
  <c r="H10" i="9"/>
  <c r="I10" i="9" s="1"/>
  <c r="J10" i="9" s="1"/>
  <c r="G10" i="9" s="1"/>
  <c r="U10" i="9"/>
  <c r="V10" i="9" s="1"/>
  <c r="W10" i="9" s="1"/>
  <c r="T10" i="9" s="1"/>
  <c r="H11" i="9"/>
  <c r="I11" i="9" s="1"/>
  <c r="J11" i="9" s="1"/>
  <c r="G11" i="9" s="1"/>
  <c r="U11" i="9"/>
  <c r="V11" i="9" s="1"/>
  <c r="W11" i="9" s="1"/>
  <c r="T11" i="9" s="1"/>
  <c r="H12" i="9"/>
  <c r="I12" i="9" s="1"/>
  <c r="J12" i="9" s="1"/>
  <c r="G12" i="9" s="1"/>
  <c r="U12" i="9"/>
  <c r="V12" i="9" s="1"/>
  <c r="W12" i="9" s="1"/>
  <c r="H13" i="9"/>
  <c r="I13" i="9" s="1"/>
  <c r="J13" i="9" s="1"/>
  <c r="G13" i="9" s="1"/>
  <c r="U13" i="9"/>
  <c r="V13" i="9" s="1"/>
  <c r="W13" i="9" s="1"/>
  <c r="T13" i="9" s="1"/>
  <c r="U14" i="9"/>
  <c r="V14" i="9" s="1"/>
  <c r="W14" i="9" s="1"/>
  <c r="T14" i="9" s="1"/>
  <c r="H18" i="9"/>
  <c r="I18" i="9" s="1"/>
  <c r="J18" i="9" s="1"/>
  <c r="G18" i="9" s="1"/>
  <c r="U15" i="9"/>
  <c r="V15" i="9" s="1"/>
  <c r="W15" i="9" s="1"/>
  <c r="T15" i="9" s="1"/>
  <c r="H19" i="9"/>
  <c r="I19" i="9" s="1"/>
  <c r="J19" i="9" s="1"/>
  <c r="H20" i="9"/>
  <c r="I20" i="9" s="1"/>
  <c r="J20" i="9" s="1"/>
  <c r="G20" i="9" s="1"/>
  <c r="H21" i="9"/>
  <c r="I21" i="9" s="1"/>
  <c r="J21" i="9" s="1"/>
  <c r="U16" i="9"/>
  <c r="V16" i="9" s="1"/>
  <c r="W16" i="9" s="1"/>
  <c r="U17" i="9"/>
  <c r="H22" i="9"/>
  <c r="I22" i="9" s="1"/>
  <c r="J22" i="9" s="1"/>
  <c r="G22" i="9" s="1"/>
  <c r="U18" i="9"/>
  <c r="V18" i="9" s="1"/>
  <c r="W18" i="9" s="1"/>
  <c r="H23" i="9"/>
  <c r="I23" i="9" s="1"/>
  <c r="J23" i="9" s="1"/>
  <c r="G23" i="9" s="1"/>
  <c r="U19" i="9"/>
  <c r="V19" i="9" s="1"/>
  <c r="W19" i="9" s="1"/>
  <c r="T19" i="9" s="1"/>
  <c r="H24" i="9"/>
  <c r="I24" i="9" s="1"/>
  <c r="J24" i="9" s="1"/>
  <c r="H25" i="9"/>
  <c r="I25" i="9" s="1"/>
  <c r="J25" i="9" s="1"/>
  <c r="G25" i="9" s="1"/>
  <c r="U20" i="9"/>
  <c r="V20" i="9" s="1"/>
  <c r="W20" i="9" s="1"/>
  <c r="H26" i="9"/>
  <c r="I26" i="9" s="1"/>
  <c r="J26" i="9" s="1"/>
  <c r="G26" i="9" s="1"/>
  <c r="U21" i="9"/>
  <c r="V21" i="9" s="1"/>
  <c r="W21" i="9" s="1"/>
  <c r="T21" i="9" s="1"/>
  <c r="H27" i="9"/>
  <c r="I27" i="9" s="1"/>
  <c r="J27" i="9" s="1"/>
  <c r="G27" i="9" s="1"/>
  <c r="U22" i="9"/>
  <c r="V22" i="9" s="1"/>
  <c r="W22" i="9" s="1"/>
  <c r="T22" i="9" s="1"/>
  <c r="H28" i="9"/>
  <c r="I28" i="9" s="1"/>
  <c r="J28" i="9" s="1"/>
  <c r="G28" i="9" s="1"/>
  <c r="U23" i="9"/>
  <c r="V23" i="9" s="1"/>
  <c r="W23" i="9" s="1"/>
  <c r="T23" i="9" s="1"/>
  <c r="H29" i="9"/>
  <c r="I29" i="9" s="1"/>
  <c r="J29" i="9" s="1"/>
  <c r="G29" i="9" s="1"/>
  <c r="U24" i="9"/>
  <c r="V24" i="9" s="1"/>
  <c r="W24" i="9" s="1"/>
  <c r="T24" i="9" s="1"/>
  <c r="H30" i="9"/>
  <c r="I30" i="9" s="1"/>
  <c r="J30" i="9" s="1"/>
  <c r="G30" i="9" s="1"/>
  <c r="H31" i="9"/>
  <c r="I31" i="9" s="1"/>
  <c r="J31" i="9" s="1"/>
  <c r="G31" i="9" s="1"/>
  <c r="U26" i="9"/>
  <c r="V26" i="9" s="1"/>
  <c r="W26" i="9" s="1"/>
  <c r="T26" i="9" s="1"/>
  <c r="U28" i="9"/>
  <c r="H32" i="9"/>
  <c r="I32" i="9" s="1"/>
  <c r="J32" i="9" s="1"/>
  <c r="U29" i="9"/>
  <c r="H33" i="9"/>
  <c r="I33" i="9" s="1"/>
  <c r="J33" i="9" s="1"/>
  <c r="G33" i="9" s="1"/>
  <c r="U30" i="9"/>
  <c r="H34" i="9"/>
  <c r="I34" i="9" s="1"/>
  <c r="J34" i="9" s="1"/>
  <c r="G34" i="9" s="1"/>
  <c r="H35" i="9"/>
  <c r="I35" i="9" s="1"/>
  <c r="J35" i="9" s="1"/>
  <c r="G35" i="9" s="1"/>
  <c r="U33" i="9"/>
  <c r="V33" i="9"/>
  <c r="H36" i="9"/>
  <c r="I36" i="9" s="1"/>
  <c r="J36" i="9" s="1"/>
  <c r="G36" i="9" s="1"/>
  <c r="U34" i="9"/>
  <c r="V34" i="9" s="1"/>
  <c r="W34" i="9" s="1"/>
  <c r="T34" i="9" s="1"/>
  <c r="U35" i="9"/>
  <c r="V35" i="9"/>
  <c r="W35" i="9" s="1"/>
  <c r="U36" i="9"/>
  <c r="V36" i="9" s="1"/>
  <c r="W36" i="9" s="1"/>
  <c r="T36" i="9" s="1"/>
  <c r="U37" i="9"/>
  <c r="V37" i="9" s="1"/>
  <c r="W37" i="9" s="1"/>
  <c r="T37" i="9" s="1"/>
  <c r="U38" i="9"/>
  <c r="V38" i="9" s="1"/>
  <c r="W38" i="9" s="1"/>
  <c r="T38" i="9" s="1"/>
  <c r="U41" i="9"/>
  <c r="V41" i="9" s="1"/>
  <c r="W41" i="9" s="1"/>
  <c r="T41" i="9" s="1"/>
  <c r="V17" i="9" l="1"/>
  <c r="W17" i="9" s="1"/>
  <c r="T17" i="9" s="1"/>
  <c r="V30" i="9"/>
  <c r="V29" i="9"/>
  <c r="W29" i="9" s="1"/>
  <c r="T29" i="9" s="1"/>
  <c r="V28" i="9"/>
  <c r="U260" i="3" l="1"/>
  <c r="V260" i="3" s="1"/>
  <c r="W260" i="3" s="1"/>
  <c r="T260" i="3" s="1"/>
  <c r="U259" i="3"/>
  <c r="V259" i="3" s="1"/>
  <c r="W259" i="3" s="1"/>
  <c r="T259" i="3" s="1"/>
  <c r="U258" i="3"/>
  <c r="V258" i="3" s="1"/>
  <c r="W258" i="3" s="1"/>
  <c r="U60" i="3"/>
  <c r="V60" i="3" s="1"/>
  <c r="W60" i="3" s="1"/>
  <c r="U33" i="3"/>
  <c r="V33" i="3" s="1"/>
  <c r="W33" i="3" s="1"/>
  <c r="T33" i="3" s="1"/>
  <c r="U31" i="3"/>
  <c r="V31" i="3" s="1"/>
  <c r="W31" i="3" s="1"/>
  <c r="T31" i="3" s="1"/>
  <c r="U41" i="3" l="1"/>
  <c r="V41" i="3" s="1"/>
  <c r="W41" i="3" s="1"/>
  <c r="T41" i="3" s="1"/>
  <c r="U40" i="3"/>
  <c r="V40" i="3" s="1"/>
  <c r="W40" i="3" s="1"/>
  <c r="T40" i="3" s="1"/>
  <c r="U15" i="3" l="1"/>
  <c r="V15" i="3" s="1"/>
  <c r="W15" i="3" s="1"/>
  <c r="T15" i="3" s="1"/>
  <c r="H5" i="6" l="1"/>
  <c r="O5" i="6"/>
  <c r="O6" i="6"/>
  <c r="H6" i="6"/>
  <c r="H7" i="6"/>
  <c r="H8" i="6"/>
  <c r="H10" i="6"/>
  <c r="H11" i="6"/>
  <c r="H12" i="6"/>
  <c r="O7" i="6"/>
  <c r="H13" i="6"/>
  <c r="H14" i="6"/>
  <c r="H15" i="6"/>
  <c r="H16" i="6"/>
  <c r="O9" i="6"/>
  <c r="O11" i="6"/>
  <c r="O12" i="6"/>
  <c r="O13" i="6"/>
  <c r="O14" i="6"/>
  <c r="O15" i="6"/>
  <c r="H23" i="6"/>
  <c r="H24" i="6"/>
  <c r="H28" i="6"/>
  <c r="H29" i="6"/>
  <c r="O16" i="6"/>
  <c r="O17" i="6"/>
  <c r="H32" i="6"/>
  <c r="O18" i="6"/>
  <c r="H36" i="6"/>
  <c r="O19" i="6"/>
  <c r="H37" i="6"/>
  <c r="O22" i="6"/>
  <c r="O24" i="6"/>
  <c r="E4" i="5"/>
  <c r="E5" i="5"/>
  <c r="E24" i="5"/>
  <c r="E25" i="5"/>
  <c r="E26" i="5"/>
  <c r="E27" i="5"/>
  <c r="E28" i="5"/>
  <c r="E29" i="5"/>
  <c r="E22" i="5"/>
  <c r="E23" i="5"/>
  <c r="E37" i="5"/>
  <c r="E38" i="5"/>
  <c r="E39" i="5"/>
  <c r="E40" i="5"/>
  <c r="E42" i="5"/>
  <c r="E43" i="5"/>
  <c r="E35" i="5"/>
  <c r="E36" i="5"/>
  <c r="E50" i="5"/>
  <c r="E51" i="5"/>
  <c r="E52" i="5"/>
  <c r="E53" i="5"/>
  <c r="E55" i="5"/>
  <c r="E57" i="5"/>
  <c r="E58" i="5"/>
  <c r="E59" i="5"/>
  <c r="E60" i="5"/>
  <c r="E61" i="5"/>
  <c r="E63" i="5"/>
  <c r="E64" i="5"/>
  <c r="E65" i="5"/>
  <c r="H66" i="3"/>
  <c r="I66" i="3" s="1"/>
  <c r="J66" i="3" s="1"/>
  <c r="H6" i="3"/>
  <c r="I6" i="3" s="1"/>
  <c r="J6" i="3" s="1"/>
  <c r="G6" i="3" s="1"/>
  <c r="H67" i="3"/>
  <c r="I67" i="3" s="1"/>
  <c r="J67" i="3" s="1"/>
  <c r="G67" i="3" s="1"/>
  <c r="H7" i="3"/>
  <c r="I7" i="3" s="1"/>
  <c r="J7" i="3" s="1"/>
  <c r="G7" i="3" s="1"/>
  <c r="H68" i="3"/>
  <c r="I68" i="3" s="1"/>
  <c r="J68" i="3" s="1"/>
  <c r="G68" i="3" s="1"/>
  <c r="H8" i="3"/>
  <c r="I8" i="3" s="1"/>
  <c r="J8" i="3" s="1"/>
  <c r="G8" i="3" s="1"/>
  <c r="H9" i="3"/>
  <c r="I9" i="3" s="1"/>
  <c r="J9" i="3" s="1"/>
  <c r="G9" i="3" s="1"/>
  <c r="H10" i="3"/>
  <c r="I10" i="3" s="1"/>
  <c r="J10" i="3" s="1"/>
  <c r="G10" i="3" s="1"/>
  <c r="H69" i="3"/>
  <c r="I69" i="3" s="1"/>
  <c r="J69" i="3" s="1"/>
  <c r="G69" i="3" s="1"/>
  <c r="H70" i="3"/>
  <c r="I70" i="3" s="1"/>
  <c r="J70" i="3" s="1"/>
  <c r="G70" i="3" s="1"/>
  <c r="H12" i="3"/>
  <c r="I12" i="3" s="1"/>
  <c r="J12" i="3" s="1"/>
  <c r="G12" i="3" s="1"/>
  <c r="H71" i="3"/>
  <c r="I71" i="3" s="1"/>
  <c r="J71" i="3" s="1"/>
  <c r="G71" i="3" s="1"/>
  <c r="H13" i="3"/>
  <c r="I13" i="3" s="1"/>
  <c r="J13" i="3" s="1"/>
  <c r="G13" i="3" s="1"/>
  <c r="U5" i="3"/>
  <c r="V5" i="3" s="1"/>
  <c r="W5" i="3" s="1"/>
  <c r="U6" i="3"/>
  <c r="V6" i="3" s="1"/>
  <c r="W6" i="3" s="1"/>
  <c r="T6" i="3" s="1"/>
  <c r="H14" i="3"/>
  <c r="I14" i="3" s="1"/>
  <c r="J14" i="3" s="1"/>
  <c r="G14" i="3" s="1"/>
  <c r="H15" i="3"/>
  <c r="I15" i="3" s="1"/>
  <c r="J15" i="3" s="1"/>
  <c r="G15" i="3" s="1"/>
  <c r="U7" i="3"/>
  <c r="V7" i="3" s="1"/>
  <c r="W7" i="3" s="1"/>
  <c r="T7" i="3" s="1"/>
  <c r="H16" i="3"/>
  <c r="I16" i="3" s="1"/>
  <c r="J16" i="3" s="1"/>
  <c r="G16" i="3" s="1"/>
  <c r="U8" i="3"/>
  <c r="V8" i="3" s="1"/>
  <c r="W8" i="3" s="1"/>
  <c r="T8" i="3" s="1"/>
  <c r="H17" i="3"/>
  <c r="I17" i="3" s="1"/>
  <c r="J17" i="3" s="1"/>
  <c r="G17" i="3" s="1"/>
  <c r="U9" i="3"/>
  <c r="V9" i="3" s="1"/>
  <c r="W9" i="3" s="1"/>
  <c r="T9" i="3" s="1"/>
  <c r="H18" i="3"/>
  <c r="I18" i="3" s="1"/>
  <c r="J18" i="3" s="1"/>
  <c r="G18" i="3" s="1"/>
  <c r="U10" i="3"/>
  <c r="V10" i="3" s="1"/>
  <c r="W10" i="3" s="1"/>
  <c r="T10" i="3" s="1"/>
  <c r="U11" i="3"/>
  <c r="V11" i="3" s="1"/>
  <c r="W11" i="3" s="1"/>
  <c r="T11" i="3" s="1"/>
  <c r="H19" i="3"/>
  <c r="I19" i="3" s="1"/>
  <c r="J19" i="3" s="1"/>
  <c r="G19" i="3" s="1"/>
  <c r="U12" i="3"/>
  <c r="V12" i="3" s="1"/>
  <c r="W12" i="3" s="1"/>
  <c r="U13" i="3"/>
  <c r="V13" i="3" s="1"/>
  <c r="W13" i="3" s="1"/>
  <c r="T13" i="3" s="1"/>
  <c r="H21" i="3"/>
  <c r="I21" i="3" s="1"/>
  <c r="J21" i="3" s="1"/>
  <c r="G21" i="3" s="1"/>
  <c r="U14" i="3"/>
  <c r="V14" i="3" s="1"/>
  <c r="W14" i="3" s="1"/>
  <c r="T14" i="3" s="1"/>
  <c r="H25" i="3"/>
  <c r="I25" i="3" s="1"/>
  <c r="J25" i="3" s="1"/>
  <c r="G25" i="3" s="1"/>
  <c r="U16" i="3"/>
  <c r="V16" i="3" s="1"/>
  <c r="W16" i="3" s="1"/>
  <c r="T16" i="3" s="1"/>
  <c r="H26" i="3"/>
  <c r="I26" i="3" s="1"/>
  <c r="J26" i="3" s="1"/>
  <c r="U17" i="3"/>
  <c r="V17" i="3" s="1"/>
  <c r="W17" i="3" s="1"/>
  <c r="T17" i="3" s="1"/>
  <c r="H27" i="3"/>
  <c r="I27" i="3" s="1"/>
  <c r="J27" i="3" s="1"/>
  <c r="G27" i="3" s="1"/>
  <c r="H28" i="3"/>
  <c r="I28" i="3" s="1"/>
  <c r="J28" i="3" s="1"/>
  <c r="U21" i="3"/>
  <c r="V21" i="3" s="1"/>
  <c r="W21" i="3" s="1"/>
  <c r="H29" i="3"/>
  <c r="I29" i="3" s="1"/>
  <c r="J29" i="3" s="1"/>
  <c r="G29" i="3" s="1"/>
  <c r="H30" i="3"/>
  <c r="I30" i="3" s="1"/>
  <c r="J30" i="3" s="1"/>
  <c r="G30" i="3" s="1"/>
  <c r="U22" i="3"/>
  <c r="V22" i="3" s="1"/>
  <c r="W22" i="3" s="1"/>
  <c r="T22" i="3" s="1"/>
  <c r="H31" i="3"/>
  <c r="I31" i="3" s="1"/>
  <c r="J31" i="3" s="1"/>
  <c r="U23" i="3"/>
  <c r="V23" i="3" s="1"/>
  <c r="W23" i="3" s="1"/>
  <c r="H32" i="3"/>
  <c r="I32" i="3" s="1"/>
  <c r="J32" i="3" s="1"/>
  <c r="G32" i="3" s="1"/>
  <c r="U24" i="3"/>
  <c r="V24" i="3" s="1"/>
  <c r="W24" i="3" s="1"/>
  <c r="T24" i="3" s="1"/>
  <c r="H33" i="3"/>
  <c r="I33" i="3" s="1"/>
  <c r="J33" i="3" s="1"/>
  <c r="G33" i="3" s="1"/>
  <c r="H34" i="3"/>
  <c r="I34" i="3" s="1"/>
  <c r="J34" i="3" s="1"/>
  <c r="G34" i="3" s="1"/>
  <c r="H35" i="3"/>
  <c r="I35" i="3" s="1"/>
  <c r="J35" i="3" s="1"/>
  <c r="G35" i="3" s="1"/>
  <c r="U25" i="3"/>
  <c r="V25" i="3" s="1"/>
  <c r="W25" i="3" s="1"/>
  <c r="H36" i="3"/>
  <c r="I36" i="3" s="1"/>
  <c r="J36" i="3" s="1"/>
  <c r="G36" i="3" s="1"/>
  <c r="U26" i="3"/>
  <c r="V26" i="3" s="1"/>
  <c r="W26" i="3" s="1"/>
  <c r="T26" i="3" s="1"/>
  <c r="U27" i="3"/>
  <c r="V27" i="3" s="1"/>
  <c r="W27" i="3" s="1"/>
  <c r="T27" i="3" s="1"/>
  <c r="H38" i="3"/>
  <c r="I38" i="3" s="1"/>
  <c r="J38" i="3" s="1"/>
  <c r="G38" i="3" s="1"/>
  <c r="U28" i="3"/>
  <c r="V28" i="3" s="1"/>
  <c r="W28" i="3" s="1"/>
  <c r="T28" i="3" s="1"/>
  <c r="H39" i="3"/>
  <c r="I39" i="3" s="1"/>
  <c r="J39" i="3" s="1"/>
  <c r="G39" i="3" s="1"/>
  <c r="U29" i="3"/>
  <c r="V29" i="3" s="1"/>
  <c r="W29" i="3" s="1"/>
  <c r="T29" i="3" s="1"/>
  <c r="H40" i="3"/>
  <c r="I40" i="3" s="1"/>
  <c r="J40" i="3" s="1"/>
  <c r="G40" i="3" s="1"/>
  <c r="U32" i="3"/>
  <c r="V32" i="3" s="1"/>
  <c r="W32" i="3" s="1"/>
  <c r="T32" i="3" s="1"/>
  <c r="H41" i="3"/>
  <c r="I41" i="3" s="1"/>
  <c r="J41" i="3" s="1"/>
  <c r="G41" i="3" s="1"/>
  <c r="U34" i="3"/>
  <c r="V34" i="3" s="1"/>
  <c r="W34" i="3" s="1"/>
  <c r="T34" i="3" s="1"/>
  <c r="H42" i="3"/>
  <c r="I42" i="3" s="1"/>
  <c r="J42" i="3" s="1"/>
  <c r="G42" i="3" s="1"/>
  <c r="U35" i="3"/>
  <c r="V35" i="3" s="1"/>
  <c r="W35" i="3" s="1"/>
  <c r="T35" i="3" s="1"/>
  <c r="H43" i="3"/>
  <c r="I43" i="3" s="1"/>
  <c r="J43" i="3" s="1"/>
  <c r="G43" i="3" s="1"/>
  <c r="U37" i="3"/>
  <c r="I100" i="3" s="1"/>
  <c r="J100" i="3" s="1"/>
  <c r="H44" i="3"/>
  <c r="I44" i="3" s="1"/>
  <c r="J44" i="3" s="1"/>
  <c r="G44" i="3" s="1"/>
  <c r="U38" i="3"/>
  <c r="V38" i="3" s="1"/>
  <c r="W38" i="3" s="1"/>
  <c r="T38" i="3" s="1"/>
  <c r="H45" i="3"/>
  <c r="I45" i="3" s="1"/>
  <c r="J45" i="3" s="1"/>
  <c r="G45" i="3" s="1"/>
  <c r="H46" i="3"/>
  <c r="I46" i="3" s="1"/>
  <c r="J46" i="3" s="1"/>
  <c r="G46" i="3" s="1"/>
  <c r="U50" i="3"/>
  <c r="U52" i="3"/>
  <c r="V52" i="3" s="1"/>
  <c r="W52" i="3" s="1"/>
  <c r="T52" i="3" s="1"/>
  <c r="U53" i="3"/>
  <c r="V53" i="3"/>
  <c r="W53" i="3" s="1"/>
  <c r="H48" i="3"/>
  <c r="I48" i="3" s="1"/>
  <c r="J48" i="3" s="1"/>
  <c r="U54" i="3"/>
  <c r="V54" i="3" s="1"/>
  <c r="W54" i="3" s="1"/>
  <c r="T54" i="3" s="1"/>
  <c r="H49" i="3"/>
  <c r="I49" i="3" s="1"/>
  <c r="J49" i="3" s="1"/>
  <c r="G49" i="3" s="1"/>
  <c r="U55" i="3"/>
  <c r="V55" i="3" s="1"/>
  <c r="W55" i="3" s="1"/>
  <c r="T55" i="3" s="1"/>
  <c r="H50" i="3"/>
  <c r="I50" i="3" s="1"/>
  <c r="J50" i="3" s="1"/>
  <c r="G50" i="3" s="1"/>
  <c r="U56" i="3"/>
  <c r="V56" i="3" s="1"/>
  <c r="W56" i="3" s="1"/>
  <c r="T56" i="3" s="1"/>
  <c r="H51" i="3"/>
  <c r="I51" i="3" s="1"/>
  <c r="J51" i="3" s="1"/>
  <c r="G51" i="3" s="1"/>
  <c r="U58" i="3"/>
  <c r="V58" i="3" s="1"/>
  <c r="W58" i="3" s="1"/>
  <c r="T58" i="3" s="1"/>
  <c r="H52" i="3"/>
  <c r="I52" i="3" s="1"/>
  <c r="J52" i="3" s="1"/>
  <c r="G52" i="3" s="1"/>
  <c r="H53" i="3"/>
  <c r="I53" i="3" s="1"/>
  <c r="J53" i="3" s="1"/>
  <c r="G53" i="3" s="1"/>
  <c r="H54" i="3"/>
  <c r="I54" i="3" s="1"/>
  <c r="J54" i="3" s="1"/>
  <c r="G54" i="3" s="1"/>
  <c r="U61" i="3"/>
  <c r="V61" i="3" s="1"/>
  <c r="W61" i="3" s="1"/>
  <c r="T61" i="3" s="1"/>
  <c r="H55" i="3"/>
  <c r="I55" i="3" s="1"/>
  <c r="J55" i="3" s="1"/>
  <c r="G55" i="3" s="1"/>
  <c r="H56" i="3"/>
  <c r="I56" i="3" s="1"/>
  <c r="J56" i="3" s="1"/>
  <c r="G56" i="3" s="1"/>
  <c r="H99" i="3"/>
  <c r="H100" i="3"/>
  <c r="I99" i="3" s="1"/>
  <c r="J99" i="3" s="1"/>
  <c r="U102" i="3"/>
  <c r="V102" i="3" s="1"/>
  <c r="W102" i="3" s="1"/>
  <c r="U103" i="3"/>
  <c r="V103" i="3" s="1"/>
  <c r="W103" i="3" s="1"/>
  <c r="T103" i="3" s="1"/>
  <c r="U104" i="3"/>
  <c r="V104" i="3" s="1"/>
  <c r="W104" i="3" s="1"/>
  <c r="T104" i="3" s="1"/>
  <c r="U107" i="3"/>
  <c r="V107" i="3" s="1"/>
  <c r="W107" i="3" s="1"/>
  <c r="T107" i="3" s="1"/>
  <c r="U108" i="3"/>
  <c r="V108" i="3" s="1"/>
  <c r="W108" i="3" s="1"/>
  <c r="T108" i="3" s="1"/>
  <c r="U109" i="3"/>
  <c r="V109" i="3" s="1"/>
  <c r="W109" i="3" s="1"/>
  <c r="T109" i="3" s="1"/>
  <c r="U110" i="3"/>
  <c r="V110" i="3" s="1"/>
  <c r="W110" i="3" s="1"/>
  <c r="U111" i="3"/>
  <c r="V111" i="3" s="1"/>
  <c r="W111" i="3" s="1"/>
  <c r="T111" i="3" s="1"/>
  <c r="H119" i="3"/>
  <c r="I119" i="3" s="1"/>
  <c r="J119" i="3" s="1"/>
  <c r="G119" i="3" s="1"/>
  <c r="U112" i="3"/>
  <c r="V112" i="3" s="1"/>
  <c r="W112" i="3" s="1"/>
  <c r="T112" i="3" s="1"/>
  <c r="U113" i="3"/>
  <c r="V113" i="3" s="1"/>
  <c r="W113" i="3" s="1"/>
  <c r="T113" i="3" s="1"/>
  <c r="U114" i="3"/>
  <c r="V114" i="3" s="1"/>
  <c r="W114" i="3" s="1"/>
  <c r="U115" i="3"/>
  <c r="V115" i="3" s="1"/>
  <c r="W115" i="3" s="1"/>
  <c r="T115" i="3" s="1"/>
  <c r="U116" i="3"/>
  <c r="V116" i="3" s="1"/>
  <c r="W116" i="3" s="1"/>
  <c r="T116" i="3" s="1"/>
  <c r="U119" i="3"/>
  <c r="V119" i="3" s="1"/>
  <c r="W119" i="3" s="1"/>
  <c r="T119" i="3" s="1"/>
  <c r="U120" i="3"/>
  <c r="V120" i="3" s="1"/>
  <c r="W120" i="3" s="1"/>
  <c r="T120" i="3" s="1"/>
  <c r="H133" i="3"/>
  <c r="I133" i="3" s="1"/>
  <c r="J133" i="3" s="1"/>
  <c r="G133" i="3" s="1"/>
  <c r="U121" i="3"/>
  <c r="V121" i="3" s="1"/>
  <c r="W121" i="3" s="1"/>
  <c r="T121" i="3" s="1"/>
  <c r="H140" i="3"/>
  <c r="I140" i="3" s="1"/>
  <c r="J140" i="3" s="1"/>
  <c r="U123" i="3"/>
  <c r="V123" i="3" s="1"/>
  <c r="W123" i="3" s="1"/>
  <c r="T123" i="3" s="1"/>
  <c r="H143" i="3"/>
  <c r="I143" i="3" s="1"/>
  <c r="J143" i="3" s="1"/>
  <c r="G143" i="3" s="1"/>
  <c r="U126" i="3"/>
  <c r="V126" i="3" s="1"/>
  <c r="W126" i="3" s="1"/>
  <c r="T126" i="3" s="1"/>
  <c r="H144" i="3"/>
  <c r="I144" i="3" s="1"/>
  <c r="J144" i="3" s="1"/>
  <c r="H145" i="3"/>
  <c r="I145" i="3" s="1"/>
  <c r="J145" i="3" s="1"/>
  <c r="G145" i="3" s="1"/>
  <c r="U134" i="3"/>
  <c r="V134" i="3" s="1"/>
  <c r="W134" i="3" s="1"/>
  <c r="T134" i="3" s="1"/>
  <c r="U135" i="3"/>
  <c r="V135" i="3" s="1"/>
  <c r="W135" i="3" s="1"/>
  <c r="T135" i="3" s="1"/>
  <c r="U136" i="3"/>
  <c r="V136" i="3" s="1"/>
  <c r="W136" i="3" s="1"/>
  <c r="T136" i="3" s="1"/>
  <c r="H148" i="3"/>
  <c r="I148" i="3" s="1"/>
  <c r="J148" i="3" s="1"/>
  <c r="G148" i="3" s="1"/>
  <c r="H149" i="3"/>
  <c r="I149" i="3" s="1"/>
  <c r="J149" i="3" s="1"/>
  <c r="G149" i="3" s="1"/>
  <c r="H150" i="3"/>
  <c r="I150" i="3" s="1"/>
  <c r="J150" i="3" s="1"/>
  <c r="G150" i="3" s="1"/>
  <c r="H151" i="3"/>
  <c r="I151" i="3" s="1"/>
  <c r="J151" i="3" s="1"/>
  <c r="G151" i="3" s="1"/>
  <c r="H174" i="3"/>
  <c r="I174" i="3" s="1"/>
  <c r="J174" i="3" s="1"/>
  <c r="H188" i="3"/>
  <c r="I188" i="3" s="1"/>
  <c r="J188" i="3" s="1"/>
  <c r="G188" i="3" s="1"/>
  <c r="H191" i="3"/>
  <c r="I191" i="3" s="1"/>
  <c r="J191" i="3" s="1"/>
  <c r="G191" i="3" s="1"/>
  <c r="H193" i="3"/>
  <c r="I193" i="3" s="1"/>
  <c r="J193" i="3" s="1"/>
  <c r="G193" i="3" s="1"/>
  <c r="H206" i="3"/>
  <c r="I206" i="3" s="1"/>
  <c r="J206" i="3" s="1"/>
  <c r="G206" i="3" s="1"/>
  <c r="H215" i="3"/>
  <c r="I215" i="3" s="1"/>
  <c r="J215" i="3" s="1"/>
  <c r="G215" i="3" s="1"/>
  <c r="H213" i="3"/>
  <c r="I213" i="3" s="1"/>
  <c r="J213" i="3" s="1"/>
  <c r="G213" i="3" s="1"/>
  <c r="H214" i="3"/>
  <c r="I214" i="3" s="1"/>
  <c r="J214" i="3" s="1"/>
  <c r="G214" i="3" s="1"/>
  <c r="H218" i="3"/>
  <c r="I218" i="3" s="1"/>
  <c r="J218" i="3" s="1"/>
  <c r="G218" i="3" s="1"/>
  <c r="H219" i="3"/>
  <c r="I219" i="3" s="1"/>
  <c r="J219" i="3" s="1"/>
  <c r="G219" i="3" s="1"/>
  <c r="H211" i="3"/>
  <c r="I211" i="3" s="1"/>
  <c r="J211" i="3" s="1"/>
  <c r="G211" i="3" s="1"/>
  <c r="H220" i="3"/>
  <c r="I220" i="3" s="1"/>
  <c r="J220" i="3" s="1"/>
  <c r="G220" i="3" s="1"/>
  <c r="H224" i="3"/>
  <c r="I224" i="3" s="1"/>
  <c r="J224" i="3" s="1"/>
  <c r="H225" i="3"/>
  <c r="I225" i="3" s="1"/>
  <c r="J225" i="3" s="1"/>
  <c r="G225" i="3" s="1"/>
  <c r="H228" i="3"/>
  <c r="I228" i="3" s="1"/>
  <c r="J228" i="3" s="1"/>
  <c r="G228" i="3" s="1"/>
  <c r="U250" i="3"/>
  <c r="V250" i="3" s="1"/>
  <c r="U251" i="3"/>
  <c r="V251" i="3" s="1"/>
  <c r="W251" i="3" s="1"/>
  <c r="T251" i="3" s="1"/>
  <c r="U252" i="3"/>
  <c r="V252" i="3" s="1"/>
  <c r="W252" i="3" s="1"/>
  <c r="T252" i="3" s="1"/>
  <c r="H252" i="3"/>
  <c r="I252" i="3" s="1"/>
  <c r="J252" i="3" s="1"/>
  <c r="G252" i="3" s="1"/>
  <c r="U253" i="3"/>
  <c r="V253" i="3" s="1"/>
  <c r="H253" i="3"/>
  <c r="I253" i="3" s="1"/>
  <c r="J253" i="3" s="1"/>
  <c r="G253" i="3" s="1"/>
  <c r="U254" i="3"/>
  <c r="V254" i="3" s="1"/>
  <c r="W254" i="3" s="1"/>
  <c r="T254" i="3" s="1"/>
  <c r="U255" i="3"/>
  <c r="V255" i="3" s="1"/>
  <c r="W255" i="3" s="1"/>
  <c r="T255" i="3" s="1"/>
  <c r="U256" i="3"/>
  <c r="V256" i="3" s="1"/>
  <c r="W256" i="3" s="1"/>
  <c r="H259" i="3"/>
  <c r="I259" i="3" s="1"/>
  <c r="J259" i="3" s="1"/>
  <c r="G259" i="3" s="1"/>
  <c r="H260" i="3"/>
  <c r="I260" i="3" s="1"/>
  <c r="J260" i="3" s="1"/>
  <c r="G260" i="3" s="1"/>
  <c r="U257" i="3"/>
  <c r="V257" i="3" s="1"/>
  <c r="W257" i="3" s="1"/>
  <c r="T257" i="3" s="1"/>
  <c r="H261" i="3"/>
  <c r="I261" i="3" s="1"/>
  <c r="J261" i="3" s="1"/>
  <c r="G261" i="3" s="1"/>
  <c r="H262" i="3"/>
  <c r="I262" i="3" s="1"/>
  <c r="J262" i="3" s="1"/>
  <c r="G262" i="3" s="1"/>
  <c r="H263" i="3"/>
  <c r="I263" i="3" s="1"/>
  <c r="J263" i="3" s="1"/>
  <c r="G263" i="3" s="1"/>
  <c r="H265" i="3"/>
  <c r="I265" i="3" s="1"/>
  <c r="J265" i="3" s="1"/>
  <c r="G265" i="3" s="1"/>
  <c r="H266" i="3"/>
  <c r="I266" i="3" s="1"/>
  <c r="J266" i="3" s="1"/>
  <c r="G266" i="3" s="1"/>
  <c r="H268" i="3"/>
  <c r="I268" i="3" s="1"/>
  <c r="J268" i="3" s="1"/>
  <c r="G268" i="3" s="1"/>
  <c r="H269" i="3"/>
  <c r="I269" i="3" s="1"/>
  <c r="J269" i="3" s="1"/>
  <c r="G269" i="3" s="1"/>
  <c r="H271" i="3"/>
  <c r="I271" i="3" s="1"/>
  <c r="J271" i="3" s="1"/>
  <c r="H272" i="3"/>
  <c r="I272" i="3" s="1"/>
  <c r="J272" i="3" s="1"/>
  <c r="G272" i="3" s="1"/>
  <c r="H273" i="3"/>
  <c r="I273" i="3" s="1"/>
  <c r="J273" i="3" s="1"/>
  <c r="G273" i="3" s="1"/>
  <c r="H274" i="3"/>
  <c r="I274" i="3" s="1"/>
  <c r="J274" i="3" s="1"/>
  <c r="G274" i="3" s="1"/>
  <c r="U266" i="3"/>
  <c r="V266" i="3" s="1"/>
  <c r="W266" i="3" s="1"/>
  <c r="H275" i="3"/>
  <c r="I275" i="3" s="1"/>
  <c r="J275" i="3" s="1"/>
  <c r="G275" i="3" s="1"/>
  <c r="U267" i="3"/>
  <c r="V267" i="3" s="1"/>
  <c r="W267" i="3" s="1"/>
  <c r="T267" i="3" s="1"/>
  <c r="U275" i="3"/>
  <c r="V275" i="3" s="1"/>
  <c r="W275" i="3"/>
  <c r="H277" i="3"/>
  <c r="I277" i="3" s="1"/>
  <c r="J277" i="3" s="1"/>
  <c r="G277" i="3" s="1"/>
  <c r="U276" i="3"/>
  <c r="V276" i="3" s="1"/>
  <c r="W276" i="3" s="1"/>
  <c r="T276" i="3" s="1"/>
  <c r="U277" i="3"/>
  <c r="V277" i="3" s="1"/>
  <c r="W277" i="3" s="1"/>
  <c r="T277" i="3" s="1"/>
  <c r="U281" i="3"/>
  <c r="V281" i="3" s="1"/>
  <c r="W281" i="3" s="1"/>
  <c r="T281" i="3" s="1"/>
  <c r="H279" i="3"/>
  <c r="I279" i="3" s="1"/>
  <c r="J279" i="3" s="1"/>
  <c r="G279" i="3" s="1"/>
  <c r="H280" i="3"/>
  <c r="I280" i="3" s="1"/>
  <c r="U280" i="3"/>
  <c r="V280" i="3" s="1"/>
  <c r="W280" i="3" s="1"/>
  <c r="T280" i="3" s="1"/>
  <c r="H286" i="3"/>
  <c r="I286" i="3" s="1"/>
  <c r="J286" i="3" s="1"/>
  <c r="G286" i="3" s="1"/>
  <c r="H287" i="3"/>
  <c r="I287" i="3" s="1"/>
  <c r="J287" i="3" s="1"/>
  <c r="G287" i="3" s="1"/>
  <c r="U283" i="3"/>
  <c r="V283" i="3" s="1"/>
  <c r="W283" i="3" s="1"/>
  <c r="T283" i="3" s="1"/>
  <c r="H289" i="3"/>
  <c r="I289" i="3" s="1"/>
  <c r="J289" i="3" s="1"/>
  <c r="H292" i="3"/>
  <c r="I292" i="3" s="1"/>
  <c r="J292" i="3" s="1"/>
  <c r="G292" i="3" s="1"/>
  <c r="H293" i="3"/>
  <c r="I293" i="3" s="1"/>
  <c r="J293" i="3" s="1"/>
  <c r="H297" i="3"/>
  <c r="I297" i="3" s="1"/>
  <c r="J297" i="3" s="1"/>
  <c r="G297" i="3" s="1"/>
  <c r="H298" i="3"/>
  <c r="I298" i="3" s="1"/>
  <c r="J298" i="3" s="1"/>
  <c r="H299" i="3"/>
  <c r="I299" i="3" s="1"/>
  <c r="J299" i="3" s="1"/>
  <c r="G299" i="3" s="1"/>
  <c r="H300" i="3"/>
  <c r="I300" i="3" s="1"/>
  <c r="J300" i="3" s="1"/>
  <c r="G300" i="3" s="1"/>
  <c r="H328" i="3"/>
  <c r="G328" i="3" s="1"/>
  <c r="H301" i="3"/>
  <c r="I301" i="3" s="1"/>
  <c r="J301" i="3" s="1"/>
  <c r="H329" i="3"/>
  <c r="G329" i="3" s="1"/>
  <c r="H302" i="3"/>
  <c r="I302" i="3" s="1"/>
  <c r="J302" i="3" s="1"/>
  <c r="G302" i="3" s="1"/>
  <c r="H330" i="3"/>
  <c r="H303" i="3"/>
  <c r="I303" i="3" s="1"/>
  <c r="J303" i="3" s="1"/>
  <c r="G303" i="3" s="1"/>
  <c r="H331" i="3"/>
  <c r="G331" i="3" s="1"/>
  <c r="H304" i="3"/>
  <c r="I304" i="3" s="1"/>
  <c r="J304" i="3" s="1"/>
  <c r="H305" i="3"/>
  <c r="I305" i="3" s="1"/>
  <c r="J305" i="3" s="1"/>
  <c r="G305" i="3" s="1"/>
  <c r="H309" i="3"/>
  <c r="I309" i="3" s="1"/>
  <c r="J309" i="3" s="1"/>
  <c r="J311" i="3"/>
  <c r="H312" i="3"/>
  <c r="I312" i="3" s="1"/>
  <c r="J312" i="3" s="1"/>
  <c r="G312" i="3" s="1"/>
  <c r="H314" i="3"/>
  <c r="I314" i="3" s="1"/>
  <c r="J314" i="3" s="1"/>
  <c r="G314" i="3" s="1"/>
  <c r="H316" i="3"/>
  <c r="I316" i="3" s="1"/>
  <c r="J316" i="3" s="1"/>
  <c r="G316" i="3" s="1"/>
  <c r="H318" i="3"/>
  <c r="I318" i="3" s="1"/>
  <c r="J318" i="3" s="1"/>
  <c r="G318" i="3" s="1"/>
  <c r="H320" i="3"/>
  <c r="I320" i="3" s="1"/>
  <c r="J320" i="3" s="1"/>
  <c r="G320" i="3" s="1"/>
  <c r="H321" i="3"/>
  <c r="I321" i="3" s="1"/>
  <c r="J321" i="3" s="1"/>
  <c r="H322" i="3"/>
  <c r="I322" i="3" s="1"/>
  <c r="J322" i="3" s="1"/>
  <c r="H323" i="3"/>
  <c r="I323" i="3" s="1"/>
  <c r="J323" i="3" s="1"/>
  <c r="G323" i="3" s="1"/>
  <c r="H324" i="3"/>
  <c r="I324" i="3" s="1"/>
  <c r="J324" i="3" s="1"/>
  <c r="H325" i="3"/>
  <c r="I325" i="3" s="1"/>
  <c r="J325" i="3" s="1"/>
  <c r="G325" i="3" s="1"/>
  <c r="V50" i="3" l="1"/>
  <c r="V37" i="3"/>
</calcChain>
</file>

<file path=xl/sharedStrings.xml><?xml version="1.0" encoding="utf-8"?>
<sst xmlns="http://schemas.openxmlformats.org/spreadsheetml/2006/main" count="1577" uniqueCount="744">
  <si>
    <t>EDLP - EVERY DAY LOW PRICING 16 OZ CANS</t>
  </si>
  <si>
    <t>Shock Top Family 24/16 oz Can 4 Packs</t>
  </si>
  <si>
    <t>Michelob Ultra 24/16 oz Can 4 Packs</t>
  </si>
  <si>
    <t>Land Shark 24/16 oz Can 4 Packs</t>
  </si>
  <si>
    <t>Bud Light Platinum 24/16 oz Can 4 Packs</t>
  </si>
  <si>
    <t>Bud Light Lime 24/16 oz Can 4 Packs</t>
  </si>
  <si>
    <t>Stony Creek 12 Pack Cans</t>
  </si>
  <si>
    <t>Heineken 16 oz Cans</t>
  </si>
  <si>
    <t>Bud Ice 15/25oz Cans</t>
  </si>
  <si>
    <t>Budweiser 1/6 Barrel</t>
  </si>
  <si>
    <t>COST</t>
  </si>
  <si>
    <t>EDLP - EVERY DAY LOW PRICING</t>
  </si>
  <si>
    <t>Stella Cidre 16oz Cans</t>
  </si>
  <si>
    <t>Goose Island IPA 16oz Cans</t>
  </si>
  <si>
    <t>Goose Island IPA 1/6 Barrel</t>
  </si>
  <si>
    <t>Bud &amp; Bud Light 30 Pack Cans</t>
  </si>
  <si>
    <t>Return
Date</t>
  </si>
  <si>
    <t>SAVE</t>
  </si>
  <si>
    <t>12/40 oz Bottles</t>
  </si>
  <si>
    <t>King Cobra</t>
  </si>
  <si>
    <t>15/24 - 25 oz 3 Pack Cans</t>
  </si>
  <si>
    <t>Earthquake High Gravity</t>
  </si>
  <si>
    <t>MALTS</t>
  </si>
  <si>
    <t>24/12 oz 4/6 Bottles</t>
  </si>
  <si>
    <t>REDBRIDGE Gluten Free Beer made from Sorghum</t>
  </si>
  <si>
    <t>12 oz 4/6 Bottles</t>
  </si>
  <si>
    <t>Ultimate Light</t>
  </si>
  <si>
    <t>Pale Ale</t>
  </si>
  <si>
    <t>IPA</t>
  </si>
  <si>
    <t>Lager</t>
  </si>
  <si>
    <t>GLUTEN REDUCED  BEERS</t>
  </si>
  <si>
    <t>***St. Pauli Girl N.A.</t>
  </si>
  <si>
    <t>2-12 Pack Cans</t>
  </si>
  <si>
    <t>**Strongbow Gold Cider</t>
  </si>
  <si>
    <t xml:space="preserve">24/16 oz 6/4 Cans    </t>
  </si>
  <si>
    <t xml:space="preserve"> </t>
  </si>
  <si>
    <t>O'Doul's Amber Ale</t>
  </si>
  <si>
    <t>EDLP</t>
  </si>
  <si>
    <t>Stella Artois Cidre</t>
  </si>
  <si>
    <t>CIDERS / GLUTEN FREE</t>
  </si>
  <si>
    <t>O'Doul's Non Alcoholic Brew</t>
  </si>
  <si>
    <t>**24/12 oz  4/6 Bottles</t>
  </si>
  <si>
    <t>Buckler</t>
  </si>
  <si>
    <t>24/12 oz 4/6 Cans</t>
  </si>
  <si>
    <t>Busch N.A.</t>
  </si>
  <si>
    <t>BEER / NA</t>
  </si>
  <si>
    <t>Gold</t>
  </si>
  <si>
    <t>2-12 Pack Bottles</t>
  </si>
  <si>
    <t>Sour Apple</t>
  </si>
  <si>
    <t>***St. Pauli Girl</t>
  </si>
  <si>
    <t xml:space="preserve">24/14.9 oz 6/4 Cans </t>
  </si>
  <si>
    <t>**Murphy's Irish Stout</t>
  </si>
  <si>
    <t>Watermelon</t>
  </si>
  <si>
    <t>15/24 oz Cans</t>
  </si>
  <si>
    <t>Fruit Punch</t>
  </si>
  <si>
    <t>12 oz 4/6 Bottle</t>
  </si>
  <si>
    <t xml:space="preserve">Four Loko  </t>
  </si>
  <si>
    <t>18 Pack Loose Bottles</t>
  </si>
  <si>
    <t>2-12 Pack  Cans</t>
  </si>
  <si>
    <t>**Heineken Light</t>
  </si>
  <si>
    <t>15/25 oz Cans</t>
  </si>
  <si>
    <t>12/22 oz Bottles</t>
  </si>
  <si>
    <t>24/8 oz 2-12 Pack Slimline Cans</t>
  </si>
  <si>
    <t>12/24 oz  Cans</t>
  </si>
  <si>
    <t>24/7 oz 4/6 Bottles</t>
  </si>
  <si>
    <t>24/16 oz 4/6 Cans</t>
  </si>
  <si>
    <t>24/12 oz Suitcase Cans</t>
  </si>
  <si>
    <t>24/12 oz 4/6  Cans</t>
  </si>
  <si>
    <t>24/12 oz Loose Bottles</t>
  </si>
  <si>
    <t>**Heineken</t>
  </si>
  <si>
    <t>24/12 oz Suitcase</t>
  </si>
  <si>
    <t>**Amstel Light</t>
  </si>
  <si>
    <t>MALTERNATIVES</t>
  </si>
  <si>
    <t>BEER / IMPORT</t>
  </si>
  <si>
    <t>Resale</t>
  </si>
  <si>
    <t>Cost</t>
  </si>
  <si>
    <t>#</t>
  </si>
  <si>
    <t>Sugg</t>
  </si>
  <si>
    <t>Case</t>
  </si>
  <si>
    <t>Description</t>
  </si>
  <si>
    <t>Item</t>
  </si>
  <si>
    <t>24/12 oz  4/6 Bottles</t>
  </si>
  <si>
    <t>24/12 oz  4/6 Cans</t>
  </si>
  <si>
    <t>Yuengling Black &amp; Tan</t>
  </si>
  <si>
    <t>THOMAS HOOKER BREWING COMPANY  (BLOOMFIELD, CONNECTICUT)</t>
  </si>
  <si>
    <t>24/16 oz 6/4 Cans</t>
  </si>
  <si>
    <t>24/12 oz  Snug Pack Bottles</t>
  </si>
  <si>
    <t>Yuengling Light Lager</t>
  </si>
  <si>
    <t xml:space="preserve">24/16 oz 4/6 Cans    </t>
  </si>
  <si>
    <t>Yuengling Lager</t>
  </si>
  <si>
    <t>D.G. YUENGLING</t>
  </si>
  <si>
    <t>2/15 Pack 12 oz Cans</t>
  </si>
  <si>
    <t>STONY CREEK BREWERY  (BRANFORD, CONNECTICUT)</t>
  </si>
  <si>
    <t>Belgian White</t>
  </si>
  <si>
    <t xml:space="preserve">SHOCK TOP </t>
  </si>
  <si>
    <t>REVIVAL BREWING COMPANY (PROVIDENCE, RHODE ISLAND)</t>
  </si>
  <si>
    <t>SHIPYARD BREWING COMPANY</t>
  </si>
  <si>
    <t>OUTER LIGHT BREWING COMPANY (GROTON, CONNECTICUT)</t>
  </si>
  <si>
    <t>THE SHED BREWERY</t>
  </si>
  <si>
    <t>GREY SAIL  BREWING (WESTERLY, RHODE ISLAND)</t>
  </si>
  <si>
    <t>CISCO BREWERS  (NANTUCKET, MASS)</t>
  </si>
  <si>
    <t>OTTER CREEK BREWERY  (NL County Only)</t>
  </si>
  <si>
    <t>LOCAL CRAFT BEER</t>
  </si>
  <si>
    <t xml:space="preserve">NEW BELGIUM BREWING COMPANY   </t>
  </si>
  <si>
    <t>GOOSE ISLAND</t>
  </si>
  <si>
    <t>GOLDEN ROAD</t>
  </si>
  <si>
    <t xml:space="preserve">18 Pack Cans                                       </t>
  </si>
  <si>
    <t>ELYSIAN</t>
  </si>
  <si>
    <t>LONG TRAIL BREWING COMPANY</t>
  </si>
  <si>
    <t xml:space="preserve">BLUE POINT BREWING COMPANY                                     </t>
  </si>
  <si>
    <t>KONA BREWING COMPANY</t>
  </si>
  <si>
    <t xml:space="preserve">18 Pack Cans                                                 </t>
  </si>
  <si>
    <t>15/25 oz Cans  *8%</t>
  </si>
  <si>
    <t xml:space="preserve">Natty Daddy </t>
  </si>
  <si>
    <t xml:space="preserve">18 Pack Loose Bottles                            </t>
  </si>
  <si>
    <t xml:space="preserve">30 Pack Cans  </t>
  </si>
  <si>
    <t>18/16 oz Cans</t>
  </si>
  <si>
    <t>Bud Light Lime</t>
  </si>
  <si>
    <t>Natural Ice</t>
  </si>
  <si>
    <t>Natural Light</t>
  </si>
  <si>
    <t>24/16 oz 3/8 Alum Bottles</t>
  </si>
  <si>
    <t>24/16 oz 2/12 Alum Bottles</t>
  </si>
  <si>
    <t xml:space="preserve">24/16 oz Loose Alum Bottles </t>
  </si>
  <si>
    <t xml:space="preserve">18 Pack Loose Bottles                               </t>
  </si>
  <si>
    <t>30 Pack Cans</t>
  </si>
  <si>
    <t>24/16 oz Loose Alum Bottles</t>
  </si>
  <si>
    <t xml:space="preserve">18 Pack Cans  </t>
  </si>
  <si>
    <t>Michelob Ultra</t>
  </si>
  <si>
    <t>18 Pack Cans</t>
  </si>
  <si>
    <t>24/12 oz  Loose Bottles</t>
  </si>
  <si>
    <t>Michelob Light</t>
  </si>
  <si>
    <t>Bud Light</t>
  </si>
  <si>
    <t>Michelob</t>
  </si>
  <si>
    <t xml:space="preserve">30 Pack Cans </t>
  </si>
  <si>
    <t>Bud Ice</t>
  </si>
  <si>
    <t>Budweiser Select 55</t>
  </si>
  <si>
    <t xml:space="preserve">18/16 oz Cans                            </t>
  </si>
  <si>
    <t>Budweiser Select</t>
  </si>
  <si>
    <t>Bud Chelada 24/16 oz Cans</t>
  </si>
  <si>
    <t xml:space="preserve">24/8 oz 2-12 Pack Slimline Cans    </t>
  </si>
  <si>
    <t>Busch Light</t>
  </si>
  <si>
    <t xml:space="preserve">18/16 oz Cans                      </t>
  </si>
  <si>
    <t xml:space="preserve">18 Pack Loose Bottles                                 </t>
  </si>
  <si>
    <t>Busch</t>
  </si>
  <si>
    <t>18 Pack Slimline Cans</t>
  </si>
  <si>
    <t xml:space="preserve">24/16 oz 6/4 Cans   </t>
  </si>
  <si>
    <t>Bud Light Platinum</t>
  </si>
  <si>
    <t>Budweiser</t>
  </si>
  <si>
    <t>Beer / Domestic</t>
  </si>
  <si>
    <t>Goose Island Bourbon County Stout 1/6 Barrel</t>
  </si>
  <si>
    <t>Goose Island Bourbon County Stout 16.9oz Bottle</t>
  </si>
  <si>
    <t>Goose Island Bourbon County Stout 12/16.9oz Bottles</t>
  </si>
  <si>
    <t xml:space="preserve"> Sugg Resale</t>
  </si>
  <si>
    <t>Revival Brewing - Providence Rhode Island</t>
  </si>
  <si>
    <t>Outer Light Brewing Company - Groton Connecticut</t>
  </si>
  <si>
    <t>Grey Sail Brewing - Westerly Rhode Island</t>
  </si>
  <si>
    <t>Cisco Brewing Company - Nantucket Mass</t>
  </si>
  <si>
    <t>LOCAL CRAFT</t>
  </si>
  <si>
    <t>***Windham  County Only                                    **Lower New London County Only</t>
  </si>
  <si>
    <t>Stella Artois Cidre 1/6 Barrel</t>
  </si>
  <si>
    <t>CIDER</t>
  </si>
  <si>
    <t>Kirin Ichiban 1/4 Bbl (NL County Only)</t>
  </si>
  <si>
    <t>IMPORT</t>
  </si>
  <si>
    <t>Shock Top Belgian White Ale 1/6  Barrel</t>
  </si>
  <si>
    <t>Goose Island IPA 1/2 Barrel</t>
  </si>
  <si>
    <t>Shock Top Belgian White Ale 1/2  Barrel</t>
  </si>
  <si>
    <t>Goose Island 312 Urban Wheat 1/2 Barrel</t>
  </si>
  <si>
    <t xml:space="preserve">Shipyard Export Ale 1/6 Barrel  </t>
  </si>
  <si>
    <t>Shed Mountain Ale 1/6 Barrel</t>
  </si>
  <si>
    <t xml:space="preserve">Elysian Space Dust IPA 1/6 Barrel  </t>
  </si>
  <si>
    <t xml:space="preserve">Elysian Space Dust IPA 1/2 Barrel   </t>
  </si>
  <si>
    <t>Blue Point Toasted Lager 1/6 Barrel</t>
  </si>
  <si>
    <t>Blue Point Toasted Lager 1/2 Barrel</t>
  </si>
  <si>
    <t>New Belgium Juicy Haze 1/6 Barrel</t>
  </si>
  <si>
    <t>New Belgium Juicy Haze 1/2 Barrel</t>
  </si>
  <si>
    <t xml:space="preserve">New Belgium Fat Tire Amber Ale 1/6 Barrel   </t>
  </si>
  <si>
    <t xml:space="preserve">New Belgium Fat Tire Amber Ale 1/2 Barrel    </t>
  </si>
  <si>
    <t>CRAFT</t>
  </si>
  <si>
    <t>Mystic Seaport Pale Ale 1/6 Barrel</t>
  </si>
  <si>
    <t>Mystic Seaport Pale Ale 1/2 Barrel</t>
  </si>
  <si>
    <t>Yuengling Slim 1/4 Barrel</t>
  </si>
  <si>
    <t>Yuengling 1/2 Barrel</t>
  </si>
  <si>
    <t>Michelob Ultra 1/6 Barrel</t>
  </si>
  <si>
    <t>Michelob Ultra 1/2 Barrel</t>
  </si>
  <si>
    <t>Long Trail Ale 1/6 Barrel</t>
  </si>
  <si>
    <t>Natural Light 1/2 Barrel</t>
  </si>
  <si>
    <t>Busch 1/2 Barrel</t>
  </si>
  <si>
    <t>Budweiser Select 1/2 Barrel</t>
  </si>
  <si>
    <t>Bud Light 1/4 Barrel</t>
  </si>
  <si>
    <t>Bud Light 1/2 Barrel</t>
  </si>
  <si>
    <t>Kona Big Wave 1/6 Barrel</t>
  </si>
  <si>
    <t>Kona Big Wave 1/2 Barrel</t>
  </si>
  <si>
    <t>Budweiser 1/2 Barrel</t>
  </si>
  <si>
    <t>DOMESTIC</t>
  </si>
  <si>
    <t>Sugg Resale</t>
  </si>
  <si>
    <t>ON HAND</t>
  </si>
  <si>
    <t>ITEM #</t>
  </si>
  <si>
    <t>Levine Distributing Company</t>
  </si>
  <si>
    <t>15 Stott Avenue</t>
  </si>
  <si>
    <t>Norwich,  Ct  06360</t>
  </si>
  <si>
    <t>860-889-5263</t>
  </si>
  <si>
    <t>(fax) 860-887-4368</t>
  </si>
  <si>
    <t>Michelob Ultra Pure Gold</t>
  </si>
  <si>
    <t>24/12 oz Big White Box</t>
  </si>
  <si>
    <t>2-15 Pack Cans</t>
  </si>
  <si>
    <t>Stony Creek Foxwoods Lager 1/2 Barrel</t>
  </si>
  <si>
    <t>136.36</t>
  </si>
  <si>
    <t>Stony Creek Foxwoods IPA 1/2 Barrel</t>
  </si>
  <si>
    <t>Stony Creek Foxwoods IPA 1/6 Barrel</t>
  </si>
  <si>
    <t>Epicure Brewing Company - Norwich Connecticut</t>
  </si>
  <si>
    <t>Damned Yankee IPA 1/2 Barrel</t>
  </si>
  <si>
    <t>Damned Yankee IPA 1/6 Barrel</t>
  </si>
  <si>
    <t>Stay Pretty Blonde Ale 1/2 Barrel</t>
  </si>
  <si>
    <t>Stay Pretty Blonde Ale 1/6 Barrel</t>
  </si>
  <si>
    <t>Lightning Struck Twice Oatmeal Stout 1/6 Barrel</t>
  </si>
  <si>
    <t>24/12 oz Big Red Box</t>
  </si>
  <si>
    <t>24/12 oz Big Blue Box</t>
  </si>
  <si>
    <t>Bud Light Orange</t>
  </si>
  <si>
    <t>Lightning Struck Twice Oatmeal Stout 1/2 Barrel</t>
  </si>
  <si>
    <t>Lime-A-Rita 8%</t>
  </si>
  <si>
    <t>Mango-Rita 8%</t>
  </si>
  <si>
    <t>Straw-Ber-Rita 8%</t>
  </si>
  <si>
    <t xml:space="preserve">Watermelon-a-Rita 8%  </t>
  </si>
  <si>
    <t xml:space="preserve"> LAND SHARK LAGER</t>
  </si>
  <si>
    <t>BDubs APA 1/2 Barrel</t>
  </si>
  <si>
    <t>BDubs APA 1/6 Barrel</t>
  </si>
  <si>
    <t xml:space="preserve">24/12 oz Suitcase                         </t>
  </si>
  <si>
    <t xml:space="preserve">Arnold Palmer Hard Tea </t>
  </si>
  <si>
    <t xml:space="preserve">BELL'S BREWING                            </t>
  </si>
  <si>
    <t>Gasolina</t>
  </si>
  <si>
    <t xml:space="preserve"> DEEP DISCOUNT ITEMS</t>
  </si>
  <si>
    <t>Finnegan Dealt It Irish Red 1/6 Barrel</t>
  </si>
  <si>
    <t>Goose IPA 1/6 Barrel</t>
  </si>
  <si>
    <t>Bell's Two Hearted Ale Slim 1/4 Barrel</t>
  </si>
  <si>
    <t>**Heineken 0.0</t>
  </si>
  <si>
    <t>Rita Family 12 Pack 8oz Cans</t>
  </si>
  <si>
    <t>Naturday's</t>
  </si>
  <si>
    <t>Hard Seltzer</t>
  </si>
  <si>
    <t>Press Premium Alcohol Seltzer</t>
  </si>
  <si>
    <t>Grapefruit Cardamom 12 oz 4/6 Slim Cans</t>
  </si>
  <si>
    <t>Pomegranite Ginger 12 oz 4/6 Slim Cans</t>
  </si>
  <si>
    <t>Variety 2-12 Pack Cans</t>
  </si>
  <si>
    <t>24/12 oz 4/6 Pack Cans</t>
  </si>
  <si>
    <t>Kona Big Wave 16oz Cans</t>
  </si>
  <si>
    <t>Domestic Beer</t>
  </si>
  <si>
    <t>CRAFT BEER</t>
  </si>
  <si>
    <t>Omission</t>
  </si>
  <si>
    <t>Be Hoppy IPA 13.2 Gallon Barrel</t>
  </si>
  <si>
    <t>Be Hoppy IPA 1/6 Barrel</t>
  </si>
  <si>
    <t>Kirin Ichiban</t>
  </si>
  <si>
    <t>Michelob Ultra Prickly Pear</t>
  </si>
  <si>
    <t>**Heineken 20 Liter Log</t>
  </si>
  <si>
    <t>Michelob Ultra Fruit Infused Prickly Pear</t>
  </si>
  <si>
    <t>WORMTOWN BREWING COMPANY (WORCESTER, MASS)</t>
  </si>
  <si>
    <t>Golden Road Mango Cart 1/6 Barrel</t>
  </si>
  <si>
    <t>12/23.5 oz Cans</t>
  </si>
  <si>
    <t>EPICURE BREWING COMPANY (NORWICH, CONNECTICUT)</t>
  </si>
  <si>
    <t>Stony Creek Brewery - Branford Connecticut</t>
  </si>
  <si>
    <t>Thomas Hooker Brewing - Bloomfield Connecticut</t>
  </si>
  <si>
    <t xml:space="preserve">WormTown Brewing - Worcester Massachusetts </t>
  </si>
  <si>
    <t>Long Trail CBD Seltzer (Non-Alcoholic)</t>
  </si>
  <si>
    <t>Bud Chelada Picante 25oz Can</t>
  </si>
  <si>
    <t>Bud Chelada Picante 15/25 oz Cans</t>
  </si>
  <si>
    <t>Michelob Ultra 24 Pack Bottles &amp; Cans</t>
  </si>
  <si>
    <t xml:space="preserve">2-12 Pack Bottles                                                        </t>
  </si>
  <si>
    <t xml:space="preserve">Stella Cidre 16oz Cans                                                                            </t>
  </si>
  <si>
    <t>Busch Family 18 Pack Cans</t>
  </si>
  <si>
    <t>Yuengling 24 Pack Bottles &amp; Cans</t>
  </si>
  <si>
    <t xml:space="preserve">Kona Big Wave 16oz Cans                                                                     </t>
  </si>
  <si>
    <t>Goose Island Bourbon County Stout '19 1/6 Barrel</t>
  </si>
  <si>
    <t>Arnold Palmer Half &amp; Half 12 Pack Cans</t>
  </si>
  <si>
    <t>Elysian Contact Haze 1/6 Barrel</t>
  </si>
  <si>
    <t>Finnegan Dealt It Irish Red 1/2 Barrel</t>
  </si>
  <si>
    <t>Bell's Expedition Russian Imperial Stout Slim 1/4 Barrel</t>
  </si>
  <si>
    <t>Whale's Tail Pale Ale 1/2 Barrel</t>
  </si>
  <si>
    <t>Whale's Tail Pale Ale 1/6 Barrel</t>
  </si>
  <si>
    <t xml:space="preserve">Flying Jenny EPA 1/2 Barrel  </t>
  </si>
  <si>
    <t>Flying Jenny EPA 1/6 Barrel</t>
  </si>
  <si>
    <t>Cloudbreak Double IPA 1/2 Barrel</t>
  </si>
  <si>
    <t>Cloudbreak Double IPA 1/6 Barrel</t>
  </si>
  <si>
    <t>Libation Propaganda Coffee Stout 1/2 Barrel</t>
  </si>
  <si>
    <t>Libation Propaganda Coffee Stout 1/6 Barrel</t>
  </si>
  <si>
    <t>Pitch &amp; Roll Imperial Stout 1/6 Barrel</t>
  </si>
  <si>
    <t>SUBduction IPA 1/2 Barrel</t>
  </si>
  <si>
    <t>SUBduction IPA 1/6 Barrel</t>
  </si>
  <si>
    <t>Pinky Swear Sour Ale 1/6 Barrel</t>
  </si>
  <si>
    <t>You Thirsty? IPA 1/6 Barrel</t>
  </si>
  <si>
    <t>Bird Light Lager 1/6 Barrel</t>
  </si>
  <si>
    <t>Irish Red Ale 1/6 Barrel</t>
  </si>
  <si>
    <t>GBGB RodenZok Sour 1/6 Barrel</t>
  </si>
  <si>
    <t>Captains Daughter DIPA 1/2 Barrel</t>
  </si>
  <si>
    <t>Captains Daughter DIPA 1/6 Barrel</t>
  </si>
  <si>
    <t>Flagship Cream Ale 1/2 Barrel</t>
  </si>
  <si>
    <t>Flagship Cream Ale 1/6 Barrel</t>
  </si>
  <si>
    <t>Little Sister Session IPA 1/2 Barrel</t>
  </si>
  <si>
    <t>Little Sister Session IPA 1/6 Barrel</t>
  </si>
  <si>
    <t xml:space="preserve">Lonesome Boatman Amber Ale 1/2 Barrel   </t>
  </si>
  <si>
    <t>Lonesome Boatman Amber Ale 1/6 Barrel</t>
  </si>
  <si>
    <t>Night Swim'ah Belgian Wit 1/2 Barrel</t>
  </si>
  <si>
    <t>Night Swim'ah Belgian Wit 1/6 Barrel</t>
  </si>
  <si>
    <t>Big Cranky DIPA 1/6 Barrel</t>
  </si>
  <si>
    <t xml:space="preserve">Cranky IPA 1/2 Barrel  </t>
  </si>
  <si>
    <t>Cranky IPA 1/6 Barrel</t>
  </si>
  <si>
    <t xml:space="preserve">Dock Time Amber Lager 1/2 Barrel  </t>
  </si>
  <si>
    <t>Dock Time Amber Lager 1/6 Barrel</t>
  </si>
  <si>
    <t>Stony Joe Golden Mocha Stout  1/6 Barrel</t>
  </si>
  <si>
    <t>#  No Filter NEIPA 1/2 Barrel</t>
  </si>
  <si>
    <t>#  No Filter NEIPA 1/6 Barrel</t>
  </si>
  <si>
    <t>Natural Ice &amp; Light 30 Pack Cans</t>
  </si>
  <si>
    <t>New Belgium 12 Pack Bottles &amp; Cans</t>
  </si>
  <si>
    <t>2/5 Liter Mini Keg</t>
  </si>
  <si>
    <t>Yuengling 12 Pack Bottles &amp; Cans</t>
  </si>
  <si>
    <t>Otter Creek 12 Pack Cans</t>
  </si>
  <si>
    <t>Bud Light Lemonade</t>
  </si>
  <si>
    <t>Bud Light Peels Variety Pack</t>
  </si>
  <si>
    <t>Amstel Light 12 Pack Bottles &amp; Cans</t>
  </si>
  <si>
    <t>Yuengling Flight</t>
  </si>
  <si>
    <t>Budweiser Nitro Reserve</t>
  </si>
  <si>
    <t>Bud Light Citrus Variety Pack</t>
  </si>
  <si>
    <t>Wine/Spirits</t>
  </si>
  <si>
    <t>Golden Road Mango Cart 1/2 Barrel</t>
  </si>
  <si>
    <t>Budweiser Zero 0.0% ABV</t>
  </si>
  <si>
    <t>Bud Light Seltzer 24 Pack Suitcase</t>
  </si>
  <si>
    <t>Sangriiia 7.5% 4/5 Pack</t>
  </si>
  <si>
    <t>***Beck's Pilsner</t>
  </si>
  <si>
    <t xml:space="preserve">***Presidente </t>
  </si>
  <si>
    <t>Windham County</t>
  </si>
  <si>
    <t>Babe Wine</t>
  </si>
  <si>
    <t>Babe Rose 250ml 6/4 Pack Slim Can</t>
  </si>
  <si>
    <t>Babe Grigio White 250ml 6/4 Pack Slim Can</t>
  </si>
  <si>
    <t>Beck's 24/16 oz Can 4 Packs              ***Windham County Only***</t>
  </si>
  <si>
    <t>New London County</t>
  </si>
  <si>
    <t xml:space="preserve">New London County </t>
  </si>
  <si>
    <t>Beck's N.A.</t>
  </si>
  <si>
    <t>***24/12 oz  4/6 Bottles</t>
  </si>
  <si>
    <t>Blue - Raspberry</t>
  </si>
  <si>
    <t>Elysian Space Dust 12 Pack Cans</t>
  </si>
  <si>
    <t>Long Trail 12 Pack Bottles &amp; Cans</t>
  </si>
  <si>
    <t>Parcha  4/5 Pack</t>
  </si>
  <si>
    <t>Natural Light Seltzer</t>
  </si>
  <si>
    <t>Catalina Lime Mixer 2-12 Pack Cans</t>
  </si>
  <si>
    <t>Chill AF CBD Seltzer (Non-Alcoholic)</t>
  </si>
  <si>
    <t>Natty Daddy Lemonade</t>
  </si>
  <si>
    <t>Stony Creek Fizz Bang Hard Seltzer  6.9% ABV</t>
  </si>
  <si>
    <t>Nantucket Craft Cocktails</t>
  </si>
  <si>
    <t>Devil's Backbone Distilling</t>
  </si>
  <si>
    <r>
      <t xml:space="preserve">Vodka Mule 12oz 6/4 Pack Can  </t>
    </r>
    <r>
      <rPr>
        <b/>
        <sz val="37"/>
        <rFont val="Arial"/>
        <family val="2"/>
      </rPr>
      <t>7.5% ABV</t>
    </r>
  </si>
  <si>
    <r>
      <t xml:space="preserve">Orange Crush 12oz 6/4 Pack Can   </t>
    </r>
    <r>
      <rPr>
        <b/>
        <sz val="37"/>
        <rFont val="Arial"/>
        <family val="2"/>
      </rPr>
      <t>10% ABV</t>
    </r>
  </si>
  <si>
    <r>
      <t xml:space="preserve">Vodka Tonic 12oz 6/4 Pack Can   </t>
    </r>
    <r>
      <rPr>
        <b/>
        <sz val="37"/>
        <rFont val="Arial"/>
        <family val="2"/>
      </rPr>
      <t>4.5% ABV</t>
    </r>
  </si>
  <si>
    <t>Basic Hard Seltzer</t>
  </si>
  <si>
    <t>8051</t>
  </si>
  <si>
    <t>8050</t>
  </si>
  <si>
    <t>8052</t>
  </si>
  <si>
    <t>Bud Light Platinum Seltzer</t>
  </si>
  <si>
    <t>Variety 12 oz 4/6 Pack Cans</t>
  </si>
  <si>
    <t>Heineken Loose Bottles</t>
  </si>
  <si>
    <t>South County Distillers</t>
  </si>
  <si>
    <t>Gin 750ml/ 6 Pack Bottle</t>
  </si>
  <si>
    <t>Vodka 750ml/ 6 Pack Bottle</t>
  </si>
  <si>
    <t>Single Bottle Vodka 750ml</t>
  </si>
  <si>
    <t>Single Bottle Gin 750 ml</t>
  </si>
  <si>
    <t>2.00</t>
  </si>
  <si>
    <t>Mamita's Tequila &amp; Soda</t>
  </si>
  <si>
    <r>
      <t xml:space="preserve">Pineapple 12oz 6/4 Pack Cans </t>
    </r>
    <r>
      <rPr>
        <b/>
        <sz val="37"/>
        <rFont val="Arial"/>
        <family val="2"/>
      </rPr>
      <t>5% ABV</t>
    </r>
  </si>
  <si>
    <r>
      <t xml:space="preserve">Mango 12oz 6/4 Pack Cans </t>
    </r>
    <r>
      <rPr>
        <b/>
        <sz val="37"/>
        <rFont val="Arial"/>
        <family val="2"/>
      </rPr>
      <t>5% ABV</t>
    </r>
  </si>
  <si>
    <t>Blueberry Vodka Soda 12oz 6/4 Pack Cans</t>
  </si>
  <si>
    <t>Cranberry Vodka Soda 12oz 6/4 Pack Cans</t>
  </si>
  <si>
    <t>Rum 750ml/ 6 Pack Bottle</t>
  </si>
  <si>
    <t>Single Bottle Rum 750 ml</t>
  </si>
  <si>
    <t>Pear Chamomile 12 oz 4/6 Slim Cans</t>
  </si>
  <si>
    <t>Goose Island Bourbon County Caramella 12/16.9</t>
  </si>
  <si>
    <t>Goose Island Bourbon County Kentucky Fog 12/16.9</t>
  </si>
  <si>
    <t>Goose Island Bourbon County Brunch Oatmeal Stout 16.9oz Bottle</t>
  </si>
  <si>
    <t>Goose Island Bourbon County Caramella 16.9oz Bottle</t>
  </si>
  <si>
    <t>Goose Island Bourbon County Kentucky Fog 16.9oz Bottle</t>
  </si>
  <si>
    <t>18 Pack Bottles</t>
  </si>
  <si>
    <r>
      <t xml:space="preserve">Lime 12oz 6/4 Pack Cans </t>
    </r>
    <r>
      <rPr>
        <b/>
        <sz val="37"/>
        <rFont val="Arial"/>
        <family val="2"/>
      </rPr>
      <t>5% ABV</t>
    </r>
  </si>
  <si>
    <r>
      <t xml:space="preserve">Paloma 12oz 6/4 Pack Cans </t>
    </r>
    <r>
      <rPr>
        <b/>
        <sz val="37"/>
        <rFont val="Arial"/>
        <family val="2"/>
      </rPr>
      <t>5% ABV</t>
    </r>
  </si>
  <si>
    <t>Agave 750ml/ 6 Pack Bottle</t>
  </si>
  <si>
    <t>Single Bottle Agave 750 ml</t>
  </si>
  <si>
    <t>Bud &amp; Bud Light Big Box</t>
  </si>
  <si>
    <t>Goose Island Wild Herd 1/2 Barrel</t>
  </si>
  <si>
    <t>Cash Rule$ Cream Ale 16 oz 6/4 Cans</t>
  </si>
  <si>
    <t>Damn Yankee IPA 16 oz 6/4 Cans</t>
  </si>
  <si>
    <t>GBGB RodenZok Sour Cherry Ale 16 oz 6/4 Cans</t>
  </si>
  <si>
    <t>Good Old Tom 16 oz 6/4 Cans</t>
  </si>
  <si>
    <t>Stay Pretty Blonde Ale 16 oz 6/4 Cans</t>
  </si>
  <si>
    <t>Whale's Tale Pale Ale 2-12 Pack Cans</t>
  </si>
  <si>
    <t>Gripah Grapefruit IPA 2-12 Pack Cans</t>
  </si>
  <si>
    <t>Wandering Haze NEIPA 2-12 Pack Cans</t>
  </si>
  <si>
    <t>Flagship Cream Ale 12 oz 4/6 Cans</t>
  </si>
  <si>
    <t>Dave's Coffee Stout 12 oz  4/6 Cans</t>
  </si>
  <si>
    <t>Captain's Daughter DIPA 16 oz 6/4 Cans</t>
  </si>
  <si>
    <t>Flying Jenny EPA 12 oz  4/6 Cans</t>
  </si>
  <si>
    <t>Little Sister Session IPA 12 oz  4/6 Cans</t>
  </si>
  <si>
    <t>Pour Judgement IPA 12 oz  4/6 Cans</t>
  </si>
  <si>
    <t>Haze Ho! Rotating NEIPA Series 16 oz 6/4 Cans</t>
  </si>
  <si>
    <t>Cloudbreak DIPA 16 oz 6/4 Cans</t>
  </si>
  <si>
    <t>Lonesome Boatman Ale 16 oz 6/4 Cans</t>
  </si>
  <si>
    <t>Libation Coffee Stout 16 oz 6/4 Cans</t>
  </si>
  <si>
    <t>Subduction IPA 16 oz 6/4 Cans</t>
  </si>
  <si>
    <t>Night Swim'ah Belgian Wit 16 oz 6/4 Cans</t>
  </si>
  <si>
    <t>Extra Thirsty Imperial IPA 16 oz 6/4 Cans</t>
  </si>
  <si>
    <t>Pinky Swear Berliner Weisse 16 oz 6/4 Cans</t>
  </si>
  <si>
    <t>Hail Beary Blueberry Sour 16 oz 6/4 Cans</t>
  </si>
  <si>
    <t>You Thirsty? NEIPA 16oz 6/4 Cans</t>
  </si>
  <si>
    <t>Big Cranky DIPA 16 oz 6/4 Cans</t>
  </si>
  <si>
    <t>Cranky IPA 12 oz 4/6 Cans</t>
  </si>
  <si>
    <t>Cranky IPA 2-12 Pack Cans</t>
  </si>
  <si>
    <t>Dock Time Amber Lager 12 oz 4/6 Cans</t>
  </si>
  <si>
    <t>Little Wing Hazy NEIPA 12 oz 4/6 Cans</t>
  </si>
  <si>
    <t>Little Wing Hazy NEIPA 2-12 Pack Cans</t>
  </si>
  <si>
    <t>Little Cranky Session IPA 12 oz 4/6 Cans</t>
  </si>
  <si>
    <t>Little Cranky Session IPA 2-12 Pack Cans</t>
  </si>
  <si>
    <t>Ruffled Feathers NEIPA 16 oz 6/4 Cans</t>
  </si>
  <si>
    <t>Stony Joe Golden Mocha Stout 12 oz 4/6 Cans</t>
  </si>
  <si>
    <t>Big Wing Hazy Imperial NEIPA 16 oz 6/4 Cans</t>
  </si>
  <si>
    <t>#No Filter NEIPA 16 oz  6/4 Cans</t>
  </si>
  <si>
    <t>Citrillo Gluten Reduced IPA 16 oz  6/4 Cans</t>
  </si>
  <si>
    <t>Super Duper Double Citra IPA 16 oz  6/4 Cans</t>
  </si>
  <si>
    <t>Chill AF CBD Seltzer Black Cherry 16 oz 6/4 Cans</t>
  </si>
  <si>
    <t>Chill AF CBD Seltzer Mango 16 oz 6/4 Cans</t>
  </si>
  <si>
    <t>Be Hoppy IPA 16 oz  6/4 Cans</t>
  </si>
  <si>
    <t>Don't Worry NEIPA 16 oz  6/4 Cans</t>
  </si>
  <si>
    <t>Bonus Stage NEIPA  2-12 Pack Cans</t>
  </si>
  <si>
    <t>Daily Dose IPA  2/15 Pack 12 oz Cans</t>
  </si>
  <si>
    <t>Free Flow IPA  2-12 Pack Cans</t>
  </si>
  <si>
    <t>Power Pack IPA Variety  2-12 Pack Cans</t>
  </si>
  <si>
    <t>Mountain Ale  12 oz  4/6 Bottles</t>
  </si>
  <si>
    <t>Black Cherry Seltzer  12/23.5 oz Cans</t>
  </si>
  <si>
    <t>Four Loko Seltzer</t>
  </si>
  <si>
    <t>Variety 2-12 Pack  Cans</t>
  </si>
  <si>
    <t>Black Cherry Seltzer  2-12 Pack  Cans</t>
  </si>
  <si>
    <t>Black Cherry Seltzer  15/25 oz Cans</t>
  </si>
  <si>
    <t>Lemon Lime Seltzer  15/25 oz Cans</t>
  </si>
  <si>
    <t>Mango Setlzer  2-12 Pack  Cans</t>
  </si>
  <si>
    <t>Mango Seltzer  15/25 oz Cans</t>
  </si>
  <si>
    <t>Strawberry Seltzer  15/25 oz Cans</t>
  </si>
  <si>
    <t>Bud Light Seltzer</t>
  </si>
  <si>
    <t>Lemonade Variety Pack 2-12 Pack  Cans</t>
  </si>
  <si>
    <t>Bud Light Seltzer Lemonade</t>
  </si>
  <si>
    <t>Expedition Russian Imperial Stout  12 oz 4/6 Bottles</t>
  </si>
  <si>
    <t>Light Hearted Low Cal IPA  12 oz 4/6 Cans</t>
  </si>
  <si>
    <t>Official Hazy IPA  12 oz 4/6 Cans</t>
  </si>
  <si>
    <t>Two Hearted IPA  12 oz 4/6 Bottles</t>
  </si>
  <si>
    <t>Two Hearted IPA  2-12 Pack Cans</t>
  </si>
  <si>
    <t>Hoptical Illusion IPA  16 oz 6/4 Cans</t>
  </si>
  <si>
    <t>Toasted Lager  12 oz 4/6 Bottles</t>
  </si>
  <si>
    <t>Toasted Lager  16 oz 6/4 Cans</t>
  </si>
  <si>
    <t>Toasted Lager  2/15 Pack 12 oz Cans</t>
  </si>
  <si>
    <t>Brewer's Stash Variety Pack  2-12 Pack Cans</t>
  </si>
  <si>
    <t>Space Dust IPA  12 oz 4/6 Bottles</t>
  </si>
  <si>
    <t>Space Dust IPA  2-12 Pack Cans</t>
  </si>
  <si>
    <t>Contact Haze IPA  2-12 Pack Cans</t>
  </si>
  <si>
    <t>Wolf Pup Session IPA  2/15 Pack 12 oz Cans</t>
  </si>
  <si>
    <t>312 Urban Wheat Ale  12 oz 4/6 Bottles</t>
  </si>
  <si>
    <t>IPA  12 oz 4/6 Bottles</t>
  </si>
  <si>
    <t>IPA  2-12 Pack Bottles</t>
  </si>
  <si>
    <t>IPA  16 oz 6/4 Cans</t>
  </si>
  <si>
    <t>IPA  2/15 Pack 12 oz Cans</t>
  </si>
  <si>
    <t>IPA Variety Pack  2-12 Pack Cans</t>
  </si>
  <si>
    <t>Big Wave Golden Ale  12 oz 4/6 Bottles</t>
  </si>
  <si>
    <t>Big Wave Golden Ale  2-12 Pack Cans</t>
  </si>
  <si>
    <t>Big Wave  16 oz 4/6 Cans</t>
  </si>
  <si>
    <t>Long Board Island Lager  12 oz 4/6 Bottles</t>
  </si>
  <si>
    <t>Hanalei IPA  12 oz 4/6 Bottles</t>
  </si>
  <si>
    <t>Island Hopper Variety Pack  2-12 Pack Bottles</t>
  </si>
  <si>
    <t>Land Shark Lager  12 oz 4/6 Bottles</t>
  </si>
  <si>
    <t>Land Shark Lager  2-12 Pack Bottles</t>
  </si>
  <si>
    <t>Land Shark Lager  16 oz 4/6 Cans</t>
  </si>
  <si>
    <t>Ale  12 oz 4/6 Bottles</t>
  </si>
  <si>
    <t>Ale  2-12 Pack Bottles</t>
  </si>
  <si>
    <t>Double Bag Altbier  12 oz 4/6 Bottles</t>
  </si>
  <si>
    <t>Double Bag Altbier  2-12 Pack Bottles</t>
  </si>
  <si>
    <t>Little Anomaly Low Cal IPA  2/15 Pack 12 oz Cans</t>
  </si>
  <si>
    <t>Vermont IPA  2-12 Pack Cans</t>
  </si>
  <si>
    <t>Survival Variety Pack  2-12 Pack Bottles</t>
  </si>
  <si>
    <t>Survival Variety Pack  2-12 Pack Cans</t>
  </si>
  <si>
    <t>BlackBerry  12 oz 3/4 Pack Can</t>
  </si>
  <si>
    <t>Blueberry Melon  12 oz  3/4 Pack Can</t>
  </si>
  <si>
    <t>Raspberry Lime  12 oz  3/4 Pack Can</t>
  </si>
  <si>
    <t>Fat Tire Amber Ale  12 oz  4/6 Bottles</t>
  </si>
  <si>
    <t>Fat Tire Amber Ale   2-12 Pack Bottles</t>
  </si>
  <si>
    <t>Fat Tire Amber Ale   2-12 Pack Cans</t>
  </si>
  <si>
    <t>Voodoo Ranger IPA   2-12 Pack Cans</t>
  </si>
  <si>
    <t>Voodoo Ranger   19.2 oz 15 Pack Cans</t>
  </si>
  <si>
    <t>Voodoo Hoppy Variety Pack   2-12 Pack Cans</t>
  </si>
  <si>
    <t>Folly Pack Variety   2-12 Pack Cans</t>
  </si>
  <si>
    <t>Trail Hopper IPA  2/15 Pack 12 oz Cans</t>
  </si>
  <si>
    <t xml:space="preserve">Raging Eagle Mango Wheat </t>
  </si>
  <si>
    <t>Otter Creek 15 Pack Cans</t>
  </si>
  <si>
    <t>Michelob Ultra Pure Gold &amp; Infusions Organic Variety Pack</t>
  </si>
  <si>
    <t>Natty Daddy Watermelon Lemonade</t>
  </si>
  <si>
    <t>Imperial Voodoo IPA   12 oz  4/6 Bottles</t>
  </si>
  <si>
    <t>Imperial Voodoo   2-12 Pack Cans</t>
  </si>
  <si>
    <t>Imperial Voodoo   19.2 oz 15 Pack Cans</t>
  </si>
  <si>
    <t>Head For The Hills Citra IPA 16 oz 6/4 Cans</t>
  </si>
  <si>
    <t>Sugar Reef Vodka Soda Dragon Fruit  12 oz 4/6 Cans</t>
  </si>
  <si>
    <t>Sugar Reef Vodka Soda Mango  12 oz 4/6 Cans</t>
  </si>
  <si>
    <t>Sugar Reef Vodka Soda Pineapple 12 oz 4/6 Cans</t>
  </si>
  <si>
    <t>Sugar Reef Vodka Soda Watermelon Lime  12 oz 4/6 Cans</t>
  </si>
  <si>
    <t>Elysian Contact Haze Hazy IPA 12 Pack Cans</t>
  </si>
  <si>
    <t>Hoptical Illusion IPA  2/12 Pack Cans</t>
  </si>
  <si>
    <r>
      <rPr>
        <b/>
        <sz val="37"/>
        <rFont val="Arial"/>
        <family val="2"/>
      </rPr>
      <t>Classic</t>
    </r>
    <r>
      <rPr>
        <sz val="37"/>
        <rFont val="Arial"/>
        <family val="2"/>
      </rPr>
      <t xml:space="preserve"> Variety  2-12 Pack  Cans</t>
    </r>
  </si>
  <si>
    <r>
      <rPr>
        <b/>
        <sz val="37"/>
        <rFont val="Arial"/>
        <family val="2"/>
      </rPr>
      <t>Classic</t>
    </r>
    <r>
      <rPr>
        <sz val="37"/>
        <rFont val="Arial"/>
        <family val="2"/>
      </rPr>
      <t xml:space="preserve"> Variety  12 oz Suitcase</t>
    </r>
  </si>
  <si>
    <r>
      <rPr>
        <b/>
        <sz val="37"/>
        <rFont val="Arial"/>
        <family val="2"/>
      </rPr>
      <t>Remix</t>
    </r>
    <r>
      <rPr>
        <sz val="37"/>
        <rFont val="Arial"/>
        <family val="2"/>
      </rPr>
      <t xml:space="preserve"> Variety  2-12 Pack  Cans</t>
    </r>
  </si>
  <si>
    <t>Goose Island Lost Palate Mango Cinnamon IPA</t>
  </si>
  <si>
    <t>Lost Palate Mango Cinnamon IPA 12 oz 4/6 Cans</t>
  </si>
  <si>
    <t>Heineken 12 Pack Bottles</t>
  </si>
  <si>
    <t>Michelob Ultra  Amber MAX</t>
  </si>
  <si>
    <t>Next Coast IPA  12 oz 2/12 Cans</t>
  </si>
  <si>
    <t>Wild Berry 15/25 oz Cans</t>
  </si>
  <si>
    <t>12/25 oz Cans</t>
  </si>
  <si>
    <t>Sour Grape</t>
  </si>
  <si>
    <t>Electric Lemonade</t>
  </si>
  <si>
    <t>Moskato Life</t>
  </si>
  <si>
    <t>Rose 720ml/ 6 Pack Bottle</t>
  </si>
  <si>
    <t>Strawberry 720ml/6 Pack Bottle</t>
  </si>
  <si>
    <t xml:space="preserve">Sour Blue Rasberry </t>
  </si>
  <si>
    <t>Sour Variety 12oz  2-12 Pack Can</t>
  </si>
  <si>
    <t>Four Loko Pre-Game</t>
  </si>
  <si>
    <t>Blue Raspberry 200ml  24 Pack</t>
  </si>
  <si>
    <t>Lemonade 200ml 24 Pack</t>
  </si>
  <si>
    <t>Peach 200ml 24 Pack</t>
  </si>
  <si>
    <t>Variety 2-12 Pack  Can</t>
  </si>
  <si>
    <t>Arizona Sunrise Hard Seltzer</t>
  </si>
  <si>
    <t>Mucho Mango 12/19.2 oz Can</t>
  </si>
  <si>
    <t>Cherry Punch 12/19.2 oz Can</t>
  </si>
  <si>
    <t>Whale's Tale Pale Ale 16oz 6/4 Pack Cans</t>
  </si>
  <si>
    <t>Goose Island So-Lo 15 Pack Cans</t>
  </si>
  <si>
    <t>Michelob Ultra Organic Hard Seltzer</t>
  </si>
  <si>
    <t xml:space="preserve">First Edition Signature Variety Pack  2-12 Pack  Cans </t>
  </si>
  <si>
    <t>Second Edition Classic Variety Pack  2-12 Pack Cans</t>
  </si>
  <si>
    <t>First Edition Signature Variety Pack  24/12 oz Suitcase</t>
  </si>
  <si>
    <t>Mixed Berry 15/25 oz Cans</t>
  </si>
  <si>
    <t>New Belgium Fruit Smash Hard Seltzer</t>
  </si>
  <si>
    <t>Signature Variety 2-12 Pack Cans</t>
  </si>
  <si>
    <t>Select Variety 2-12 Pack Cans</t>
  </si>
  <si>
    <t>Cacti Agave Hard Seltzer</t>
  </si>
  <si>
    <t>Variety 12 oz 2/9 Pack Cans</t>
  </si>
  <si>
    <t>Lime 15/25 oz Cans</t>
  </si>
  <si>
    <t>Pineapple 15/25 oz Cans</t>
  </si>
  <si>
    <t>Spectral Haze IPA  12 oz 4/6 Cans</t>
  </si>
  <si>
    <t>So-Lo Low Cal IPA 2/15 Pack 12 oz Cans</t>
  </si>
  <si>
    <t xml:space="preserve">Strawberry Lemonade 30 Pack Cans  </t>
  </si>
  <si>
    <t xml:space="preserve">Pineapple Lemonade 30 Pack Cans  </t>
  </si>
  <si>
    <t>Oberon Wheat Ale 2-12 Pack Cans</t>
  </si>
  <si>
    <t>Juice'd IPA 12 oz 4/6 Pack Cans</t>
  </si>
  <si>
    <t>Sun Juice Tropical Lager 12 oz 4/6 Cans</t>
  </si>
  <si>
    <t>Naturday Family 30 Pack Cans</t>
  </si>
  <si>
    <t>Kona Island Hard Seltzer</t>
  </si>
  <si>
    <t>312 Lemonade Shandy  2/15 Pack 12 oz Cans</t>
  </si>
  <si>
    <t>DEVIL'S BACKBONE BREWING</t>
  </si>
  <si>
    <t>Eight Point IPA  16oz 6/4 Cans</t>
  </si>
  <si>
    <t>Vienna Lager  2/15 Pack 12 oz Cans</t>
  </si>
  <si>
    <t>Vienna Lager  16oz 6/4 Cans</t>
  </si>
  <si>
    <t>Day Pack Variety  2/15 Pack 12 oz Cans</t>
  </si>
  <si>
    <t>Blue Raspberry 24/16 oz 4/6 Cans</t>
  </si>
  <si>
    <t>Pineapple 24/16 oz 4/6 Cans</t>
  </si>
  <si>
    <t>MAD DOG 20/20 Spiked Punch</t>
  </si>
  <si>
    <t>Double Chill AF CBD Seltzer 16 oz 6/4 Cans</t>
  </si>
  <si>
    <t>Devil's Backbone Vodka Soda '20 4/6 Can</t>
  </si>
  <si>
    <t>Devil's Backbone Vodka Mule '20 4/6 Can</t>
  </si>
  <si>
    <t>Light Hearted Low Cal IPA  19.2 oz 15 Pack Cans</t>
  </si>
  <si>
    <t>Imperial Sunshine Pilsner 12oz 4/6 Cans</t>
  </si>
  <si>
    <t>Copper Ale 2/15 Pack 12 oz Cans</t>
  </si>
  <si>
    <t>Mountain Mixer Variety  2-12 Pack Cans</t>
  </si>
  <si>
    <t>Summer Ale  12 oz 4/6 Bottles</t>
  </si>
  <si>
    <t>Blue Point Spirits</t>
  </si>
  <si>
    <r>
      <t xml:space="preserve">Electric Lemonade 12oz 6/4 Pack Can   </t>
    </r>
    <r>
      <rPr>
        <b/>
        <sz val="37"/>
        <rFont val="Arial"/>
        <family val="2"/>
      </rPr>
      <t>4.5% ABV</t>
    </r>
  </si>
  <si>
    <t>Razzle Dazzle 12oz 6/4 Pack Can</t>
  </si>
  <si>
    <t>Grapefruit Zinger 12oz 6/4 Pack Can</t>
  </si>
  <si>
    <t>Watermelon Ale 16oz 6/4 Cans</t>
  </si>
  <si>
    <t>Chill AF CBD Seltzer Lime 16 oz 6/4 Cans</t>
  </si>
  <si>
    <t>Summer Ale 16 oz 6/4 Cans</t>
  </si>
  <si>
    <t>8053</t>
  </si>
  <si>
    <r>
      <t xml:space="preserve">Lime Margarita 12oz 6/4 Pack Can   </t>
    </r>
    <r>
      <rPr>
        <b/>
        <sz val="37"/>
        <rFont val="Arial"/>
        <family val="2"/>
      </rPr>
      <t>7.5% ABV</t>
    </r>
  </si>
  <si>
    <t>24/16 oz  3/8 Alum Bottles</t>
  </si>
  <si>
    <t xml:space="preserve">24/16 oz 2/12 Alum Bottles </t>
  </si>
  <si>
    <t>8080</t>
  </si>
  <si>
    <t>8081</t>
  </si>
  <si>
    <t>8082</t>
  </si>
  <si>
    <t>Smash Variety  12oz  2-12 Pack Can</t>
  </si>
  <si>
    <t>8054</t>
  </si>
  <si>
    <t>Press Hard Seltzer Family 6 Pack Cans</t>
  </si>
  <si>
    <t>Busch &amp; Busch Light 18/16oz Cans</t>
  </si>
  <si>
    <t>Natural Ice 18/16oz Cans</t>
  </si>
  <si>
    <t>Bud Light Seltzer Black Cherry 1/6 Barrel</t>
  </si>
  <si>
    <t>Goose Island 312 Lemonade Shandy 1/6 Barrel</t>
  </si>
  <si>
    <t>Adrift IPA 1/2 Barrel</t>
  </si>
  <si>
    <t>Adrift IPA 1/6 Barrel</t>
  </si>
  <si>
    <t>Oberon Wheat Ale 12 oz 4/6 Cans</t>
  </si>
  <si>
    <t>Full Contact Imperial IPA 12 oz 4/6 Cans</t>
  </si>
  <si>
    <t>Mango Cart Wheat Ale 2/15 Pack 12 oz Cans</t>
  </si>
  <si>
    <t>Summer Time  2/15 Pack 12 oz Cans</t>
  </si>
  <si>
    <t>Big Wave Golden Ale 18 Pack Cans</t>
  </si>
  <si>
    <t>Beach Box Variety 2-12 Pack Cans</t>
  </si>
  <si>
    <t>Table Talk Series 16 oz 6/4 Cans</t>
  </si>
  <si>
    <t>Lime Tequila Soda 12oz 6/4 Pack Cans</t>
  </si>
  <si>
    <t>Blackberry Hibiscus 2-12 Pack Slim Cans</t>
  </si>
  <si>
    <t>Pomegranite Ginger 2-12 Pack Slim Cans</t>
  </si>
  <si>
    <t>Blood Orange Chili 12 oz 4/6 Slim Cans</t>
  </si>
  <si>
    <t>Dominga Mimosa Sour Ale  12 oz 4/6 Pack Cans</t>
  </si>
  <si>
    <t>Voodoo Ranger Juicy Haze IPA   2-12 Pack Cans</t>
  </si>
  <si>
    <t>Voodoo Ranger Juicy Haze IPA   12 oz  4/6 Cans</t>
  </si>
  <si>
    <t>Voodoo Ranger Juicy Haze IPA 19.2 oz 15 Pack Cans</t>
  </si>
  <si>
    <t>Voodoo Ranger IPA   12 oz  4/6 Cans</t>
  </si>
  <si>
    <t>Captain Dynamite Rotating IPA   12 oz  4/6 Cans</t>
  </si>
  <si>
    <t>Pinstripe Pilsner  2/15 Pack 12 oz Cans</t>
  </si>
  <si>
    <t>Contact Trilogy Variety 2-12 Pack Cans</t>
  </si>
  <si>
    <t>Summer Ale  2-12 Pack Bottles</t>
  </si>
  <si>
    <t>Ale  2-12 Pack Cans</t>
  </si>
  <si>
    <t>Merchant's Hard Lemonade</t>
  </si>
  <si>
    <t>Lemonade  12 oz 4/6 Pack Cans</t>
  </si>
  <si>
    <t>Peach Lemonade  12 oz 4/6 Pack Cans</t>
  </si>
  <si>
    <t>Wandering Haze IPA 1/2 Barrel</t>
  </si>
  <si>
    <t>Wandering Haze IPA 1/6 Barrel</t>
  </si>
  <si>
    <t>Bell's Hopslam '20 4/6 BTL</t>
  </si>
  <si>
    <t>Sun Juice Tropical Lager 2-12 Pack Cans</t>
  </si>
  <si>
    <t>Variety  3/8 Pack Cans</t>
  </si>
  <si>
    <t>Cisco Whale's Tale, Gripah, Wandering Haze &amp; Variety 12 Pack Cans</t>
  </si>
  <si>
    <t>Space Dust IPA  2-12 Pack Bottles</t>
  </si>
  <si>
    <t>Blackberry Wheat  2-12 Pack Cans</t>
  </si>
  <si>
    <t>Undivided NEIPA 16 oz 6/4 Cans</t>
  </si>
  <si>
    <t>Boots &amp; Hose Kolsch 16 oz 6/4 Cans</t>
  </si>
  <si>
    <t>Price Is Rice Lager  16 oz 6/4 Cans</t>
  </si>
  <si>
    <t>Fairway IPA  16 oz 6/4 Cans</t>
  </si>
  <si>
    <t>Ninja Trail Green Tea Pale Ale 16 oz 6/4 Cans</t>
  </si>
  <si>
    <t>MassWhole Lager 2-12 Pack Cans</t>
  </si>
  <si>
    <t>Babe 100  250ml 6/4 Pack Slim Can</t>
  </si>
  <si>
    <t>Undivided NEIPA 1/6 Barrel</t>
  </si>
  <si>
    <t>Ninja Trail Green Tea Pale Ale 1/2 Barrel</t>
  </si>
  <si>
    <t>Ninja Trail Green Tea Pale Ale 1/6 Barrel</t>
  </si>
  <si>
    <t>Juicy Gossip Pale Ale  12 oz 4/6 Bottles</t>
  </si>
  <si>
    <t>Black Cherry Seltzer  12 oz Suitcase</t>
  </si>
  <si>
    <t>Strawberry Lemonade Seltzer  12 oz Suitcase</t>
  </si>
  <si>
    <t>Strawberry Lemonade Seltzer  15/25 oz Cans</t>
  </si>
  <si>
    <t>Lemonade Seltzer  15/25 oz Cans</t>
  </si>
  <si>
    <t>Bud Light Seltzer Ice Tea</t>
  </si>
  <si>
    <t>Iced Tea Seltzer Variety Pack 2-12 Pack  Cans</t>
  </si>
  <si>
    <t>Iced Tea &amp; Lemonade Variety  12 oz Suitcase</t>
  </si>
  <si>
    <t>Table Talk Lemon Blueberry 13.2 Gallon Barrel</t>
  </si>
  <si>
    <t>Table Talk Lemon Blueberry 1/6 Barrel</t>
  </si>
  <si>
    <t>Devil's Backbone Vienna Lager 1/2 Barrel</t>
  </si>
  <si>
    <t>Devil's Backbone Vienna Lager 1/6 Barrel</t>
  </si>
  <si>
    <t>Goose Island Summer Ale 1/6 Barrel</t>
  </si>
  <si>
    <t>Raspberry Sour Ale 12 oz 4/6 Cans</t>
  </si>
  <si>
    <t>Under The Wanaka Tree IPA 16 oz 6/4 Cans</t>
  </si>
  <si>
    <t>Long Trail VT IPA 1/6 Barrel</t>
  </si>
  <si>
    <t>Long Trail Trail Hopper &amp; Little Anomaly 15 Pack Cans</t>
  </si>
  <si>
    <t>Under The Wanaka Tree IPA 1/6 Barrel</t>
  </si>
  <si>
    <t>WormTown Hard Seltzer</t>
  </si>
  <si>
    <t>kombrewcha berry '20 4/6 Can</t>
  </si>
  <si>
    <t>kombrewcha ginger '20 4/6 can</t>
  </si>
  <si>
    <t>kombrewcha pineapple '20 4/6 can</t>
  </si>
  <si>
    <t>Blue Point LIIT '20 2/12 can</t>
  </si>
  <si>
    <t>Two Hearted IPA  19.2 oz 15 Pack Cans</t>
  </si>
  <si>
    <t>312 Lemonade Shandy  12 oz 4/6 Cans</t>
  </si>
  <si>
    <t>8002</t>
  </si>
  <si>
    <t>Bell's Incessant IPA Slim 1/4 Barrel</t>
  </si>
  <si>
    <t>Bell's Lager of the Lakes Lager Slim 1/4 Barrel</t>
  </si>
  <si>
    <t>Bell's Oberon Wheat Ale Slim 1/4 Barrel</t>
  </si>
  <si>
    <t>New Belgium Voodoo Ranger 1/6 Barrel</t>
  </si>
  <si>
    <t>22.99</t>
  </si>
  <si>
    <t>15.99</t>
  </si>
  <si>
    <t>Busch &amp; Busch Light 30 Pack Cans</t>
  </si>
  <si>
    <t>Goose Island IPA, Summer Ale &amp; Seasonal  2/15 Pack Cans</t>
  </si>
  <si>
    <t>Grey Sail Dingy Party Kolsch 1/2 Barrel</t>
  </si>
  <si>
    <t>Grey Sail Dingy Party Kolsch 1/6 Barrel</t>
  </si>
  <si>
    <t>Amber Ale 12 oz 4/6 Bottles</t>
  </si>
  <si>
    <t>Incessent DIPA 12 oz 4/6 Bottles</t>
  </si>
  <si>
    <t>Hoptical Illusion IPA 12 oz 4/6 Cans</t>
  </si>
  <si>
    <t>Salt &amp; Seed Watermelon Sour Ale 12 oz 4/6 Bottles</t>
  </si>
  <si>
    <t>Fruit Cart Variety Pack 2/15 Pack 12 oz Cans</t>
  </si>
  <si>
    <t>Higher Plane IPA 12 oz 4/6 Cans</t>
  </si>
  <si>
    <t>Dingy Party Kolsch 16 oz  6/4 Cans</t>
  </si>
  <si>
    <t>Naughty Narwhal Fruited Sour Ale 16 oz 6/4 Cans</t>
  </si>
  <si>
    <t>Hoppy Beer Day Milkshake IPA 16 oz 6/4 Cans</t>
  </si>
  <si>
    <t>IPA Variety 2-12 Pack Cans</t>
  </si>
  <si>
    <t xml:space="preserve">Cisco Brewing Hard Tea Variety </t>
  </si>
  <si>
    <t>PRIDE Classic Variety 2-12 Pack Cans</t>
  </si>
  <si>
    <t>Heineken Suitcases</t>
  </si>
  <si>
    <t>Be Hoppier DIPA 16 oz 6/4 Cans</t>
  </si>
  <si>
    <t>Be Hoppiest TIPA 16 oz 6/4 Cans</t>
  </si>
  <si>
    <t>Mass Whole Lager 13.2 Gallon Barrel</t>
  </si>
  <si>
    <t>Mass Whole Lager 1/6 Barrel</t>
  </si>
  <si>
    <t>Be Hoppier DIPA 13.2 Gallon Barrel</t>
  </si>
  <si>
    <t>Be Hoppier DIPA 1/6 Barrel</t>
  </si>
  <si>
    <t>Be Hoppiest TIPA 13.2 Gallon Barrel</t>
  </si>
  <si>
    <t>Be Hoppiest TIPA 1/6 Barrel</t>
  </si>
  <si>
    <t>Mamita's Tequila Soda 6 Pack Cans</t>
  </si>
  <si>
    <t>Blue Point Toasted Lager, Shore Thing and Seasonal 2/15 Pack Cans</t>
  </si>
  <si>
    <t>Bud Light Pride Aluminum 24pk Loose Bottles</t>
  </si>
  <si>
    <t>Summer Ale  2/15 Pack 12 oz Cans</t>
  </si>
  <si>
    <t>Shore Thing Lager 2/15 Pack 12 oz Cans</t>
  </si>
  <si>
    <t>Summer Ale 12 oz 4/6 Bottles</t>
  </si>
  <si>
    <t>WheelHouse Red Ale 16 oz 6/4 Cans</t>
  </si>
  <si>
    <t>Peach Iced Tea Seltzer  15/25 oz Cans</t>
  </si>
  <si>
    <r>
      <t xml:space="preserve">24/12 oz 4/6 Bottles   </t>
    </r>
    <r>
      <rPr>
        <sz val="37"/>
        <color rgb="FFFF0000"/>
        <rFont val="Arial"/>
        <family val="2"/>
      </rPr>
      <t>BUY 5 CASES GET 1 FREE</t>
    </r>
  </si>
  <si>
    <t>Bell's Two Hearted 12oz 4/6 Can '20</t>
  </si>
  <si>
    <t>Wandering Haze NEIPA 16 oz 6/4 Cans</t>
  </si>
  <si>
    <t>Sub Surfaced IPA  16oz 6/4 Cans</t>
  </si>
  <si>
    <t>Bud Light Seltzer Retro American Summer</t>
  </si>
  <si>
    <t>Natural Seltzer Variety 12 Pack Cans</t>
  </si>
  <si>
    <t>JULY SALE ITEMS</t>
  </si>
  <si>
    <t>JULY PARTIAL POST ITEMS</t>
  </si>
  <si>
    <t>7/12 - 7/17</t>
  </si>
  <si>
    <t>7/19 - 7/24</t>
  </si>
  <si>
    <t>7/5 - 7/17</t>
  </si>
  <si>
    <t>Heineken Family 18 Pack Bottles</t>
  </si>
  <si>
    <t>Busch Light Apple</t>
  </si>
  <si>
    <t>BlackBerry Wheat  2-12 Pack Cans</t>
  </si>
  <si>
    <t xml:space="preserve">Electric Lemonade 12oz 6/4 Pack Can   </t>
  </si>
  <si>
    <t>Sub Surfaced IPA 1/6 Barrel</t>
  </si>
  <si>
    <t>Right By Night IPA 1/6 Barrel</t>
  </si>
  <si>
    <t>Hoppy Beer Day Milkshake IPA 1/6 Barrel</t>
  </si>
  <si>
    <t>DW Brunch Collection Case 12/4</t>
  </si>
  <si>
    <t>DW Long Island Iced Tea Case 12/4</t>
  </si>
  <si>
    <t>DW Mojito Case 12/4</t>
  </si>
  <si>
    <t>DW Moscow Mule Case 12/4</t>
  </si>
  <si>
    <t>DW Mai Tai (Paradise) Case 12/4</t>
  </si>
  <si>
    <t>DW Strawberry Margarita Case 12/4</t>
  </si>
  <si>
    <t>DW Chambord French Martini Case 12/4</t>
  </si>
  <si>
    <t>DW Gentleman Jack Manhattan Case 12/4</t>
  </si>
  <si>
    <t>DW Herradura Margarita Case 12/4</t>
  </si>
  <si>
    <t>DW EC Old Fashioned Case 12/4</t>
  </si>
  <si>
    <t>Michelob Ultra 30 Pack Cans</t>
  </si>
  <si>
    <t>Bud Light Seltzer Family 12 Pack Cans</t>
  </si>
  <si>
    <t>Golden Road Fruit Cart Variety, Mango Cart &amp; Wolf Pup 2/15 Pack Cans</t>
  </si>
  <si>
    <t>7/5 - 7/8</t>
  </si>
  <si>
    <r>
      <rPr>
        <b/>
        <sz val="37"/>
        <color rgb="FFFF0000"/>
        <rFont val="Arial"/>
        <family val="2"/>
      </rPr>
      <t>Classic</t>
    </r>
    <r>
      <rPr>
        <sz val="37"/>
        <color rgb="FFFF0000"/>
        <rFont val="Arial"/>
        <family val="2"/>
      </rPr>
      <t xml:space="preserve"> Variety  2-12 Pack  Cans</t>
    </r>
  </si>
  <si>
    <t>Right By Night IPA 16 oz 6/4 Cans</t>
  </si>
  <si>
    <t>7/12 - 7/26</t>
  </si>
  <si>
    <t>Arizona Sunrise Variety Hard Seltzer 12 Pack Can</t>
  </si>
  <si>
    <t>Bud Light Seltzer Retro American Summer POPS</t>
  </si>
  <si>
    <t>Variety 12/12 Pack  2oz Pops</t>
  </si>
  <si>
    <t>Freeze -a- Rita</t>
  </si>
  <si>
    <t>Lime/Straw 12/12 Pack  2oz Pops</t>
  </si>
  <si>
    <t>Grey Sail Friar Tuck Ale 1/2 Barrel</t>
  </si>
  <si>
    <t>Grey Sail 85th Day 12oz 4/6 Can</t>
  </si>
  <si>
    <t>Grey Sail 85th Day 1/2 Barrel</t>
  </si>
  <si>
    <t>Grey Sail Beluga Blonde Ale 12oz 4/6 Can</t>
  </si>
  <si>
    <t>Mohegan Sun NEIPA 16oz Can</t>
  </si>
  <si>
    <t>Mohegan Sun NEIPA 1/2 Barrel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</si>
</sst>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_)"/>
  </numFmts>
  <fonts count="7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3"/>
      <name val="Arial"/>
      <family val="2"/>
    </font>
    <font>
      <b/>
      <sz val="23"/>
      <color indexed="10"/>
      <name val="Arial"/>
      <family val="2"/>
    </font>
    <font>
      <sz val="23"/>
      <color indexed="10"/>
      <name val="Arial"/>
      <family val="2"/>
    </font>
    <font>
      <b/>
      <sz val="23"/>
      <name val="Arial"/>
      <family val="2"/>
    </font>
    <font>
      <sz val="24"/>
      <color rgb="FFFF0000"/>
      <name val="Arial"/>
      <family val="2"/>
    </font>
    <font>
      <b/>
      <sz val="24"/>
      <color indexed="13"/>
      <name val="Arial"/>
      <family val="2"/>
    </font>
    <font>
      <sz val="24"/>
      <name val="Arial"/>
      <family val="2"/>
    </font>
    <font>
      <sz val="24"/>
      <color indexed="10"/>
      <name val="Arial"/>
      <family val="2"/>
    </font>
    <font>
      <b/>
      <sz val="18"/>
      <color indexed="13"/>
      <name val="Arial"/>
      <family val="2"/>
    </font>
    <font>
      <b/>
      <sz val="23"/>
      <color indexed="13"/>
      <name val="Arial"/>
      <family val="2"/>
    </font>
    <font>
      <sz val="37"/>
      <name val="Arial"/>
      <family val="2"/>
    </font>
    <font>
      <sz val="37"/>
      <color indexed="10"/>
      <name val="Arial"/>
      <family val="2"/>
    </font>
    <font>
      <sz val="37"/>
      <color indexed="53"/>
      <name val="Arial"/>
      <family val="2"/>
    </font>
    <font>
      <b/>
      <sz val="37"/>
      <color indexed="10"/>
      <name val="Arial"/>
      <family val="2"/>
    </font>
    <font>
      <b/>
      <sz val="37"/>
      <color indexed="9"/>
      <name val="Arial"/>
      <family val="2"/>
    </font>
    <font>
      <b/>
      <sz val="37"/>
      <name val="Arial"/>
      <family val="2"/>
    </font>
    <font>
      <sz val="37"/>
      <color indexed="8"/>
      <name val="Arial"/>
      <family val="2"/>
    </font>
    <font>
      <sz val="37"/>
      <color indexed="9"/>
      <name val="Arial"/>
      <family val="2"/>
    </font>
    <font>
      <sz val="37"/>
      <color rgb="FFFF0000"/>
      <name val="Arial"/>
      <family val="2"/>
    </font>
    <font>
      <sz val="37"/>
      <color theme="0"/>
      <name val="Arial"/>
      <family val="2"/>
    </font>
    <font>
      <b/>
      <sz val="37"/>
      <color theme="0"/>
      <name val="Arial"/>
      <family val="2"/>
    </font>
    <font>
      <sz val="37"/>
      <color indexed="13"/>
      <name val="Arial"/>
      <family val="2"/>
    </font>
    <font>
      <sz val="30"/>
      <name val="Arial"/>
      <family val="2"/>
    </font>
    <font>
      <b/>
      <sz val="37"/>
      <color indexed="13"/>
      <name val="Arial"/>
      <family val="2"/>
    </font>
    <font>
      <b/>
      <sz val="37"/>
      <color indexed="42"/>
      <name val="Arial"/>
      <family val="2"/>
    </font>
    <font>
      <b/>
      <sz val="10"/>
      <name val="Arial"/>
      <family val="2"/>
    </font>
    <font>
      <sz val="40"/>
      <name val="Arial"/>
      <family val="2"/>
    </font>
    <font>
      <sz val="36"/>
      <name val="Arial"/>
      <family val="2"/>
    </font>
    <font>
      <sz val="40"/>
      <color indexed="10"/>
      <name val="Arial"/>
      <family val="2"/>
    </font>
    <font>
      <sz val="50"/>
      <name val="Arial"/>
      <family val="2"/>
    </font>
    <font>
      <b/>
      <sz val="36"/>
      <color theme="0"/>
      <name val="Arial"/>
      <family val="2"/>
    </font>
    <font>
      <b/>
      <sz val="50"/>
      <name val="Arial"/>
      <family val="2"/>
    </font>
    <font>
      <b/>
      <sz val="50"/>
      <color indexed="13"/>
      <name val="Arial"/>
      <family val="2"/>
    </font>
    <font>
      <b/>
      <sz val="50"/>
      <color indexed="9"/>
      <name val="Arial"/>
      <family val="2"/>
    </font>
    <font>
      <sz val="50"/>
      <color indexed="9"/>
      <name val="Arial"/>
      <family val="2"/>
    </font>
    <font>
      <sz val="50"/>
      <color indexed="10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22"/>
      <color indexed="13"/>
      <name val="Arial"/>
      <family val="2"/>
    </font>
    <font>
      <b/>
      <sz val="37"/>
      <color rgb="FFFF0000"/>
      <name val="Arial"/>
      <family val="2"/>
    </font>
    <font>
      <b/>
      <sz val="40"/>
      <color theme="0"/>
      <name val="Arial"/>
      <family val="2"/>
    </font>
    <font>
      <b/>
      <sz val="40"/>
      <color indexed="9"/>
      <name val="Arial"/>
      <family val="2"/>
    </font>
    <font>
      <b/>
      <sz val="40"/>
      <name val="Arial"/>
      <family val="2"/>
    </font>
    <font>
      <b/>
      <sz val="42"/>
      <color theme="0"/>
      <name val="Arial"/>
      <family val="2"/>
    </font>
    <font>
      <b/>
      <sz val="42"/>
      <color indexed="9"/>
      <name val="Arial"/>
      <family val="2"/>
    </font>
    <font>
      <b/>
      <sz val="42"/>
      <name val="Arial"/>
      <family val="2"/>
    </font>
    <font>
      <b/>
      <sz val="38"/>
      <color theme="0"/>
      <name val="Arial"/>
      <family val="2"/>
    </font>
    <font>
      <b/>
      <sz val="38"/>
      <color indexed="9"/>
      <name val="Arial"/>
      <family val="2"/>
    </font>
    <font>
      <sz val="26"/>
      <color indexed="10"/>
      <name val="Arial"/>
      <family val="2"/>
    </font>
    <font>
      <sz val="26"/>
      <color rgb="FFFF0000"/>
      <name val="Arial"/>
      <family val="2"/>
    </font>
    <font>
      <b/>
      <sz val="36"/>
      <color rgb="FFFF0000"/>
      <name val="Arial"/>
      <family val="2"/>
    </font>
    <font>
      <b/>
      <sz val="50"/>
      <color rgb="FFFF0000"/>
      <name val="Arial"/>
      <family val="2"/>
    </font>
    <font>
      <b/>
      <sz val="24"/>
      <color rgb="FFFF0000"/>
      <name val="Arial"/>
      <family val="2"/>
    </font>
    <font>
      <b/>
      <sz val="24"/>
      <name val="Arial"/>
      <family val="2"/>
    </font>
    <font>
      <sz val="40"/>
      <color theme="0"/>
      <name val="Arial"/>
      <family val="2"/>
    </font>
    <font>
      <b/>
      <sz val="39"/>
      <color theme="0"/>
      <name val="Arial"/>
      <family val="2"/>
    </font>
    <font>
      <sz val="37"/>
      <color theme="1"/>
      <name val="Arial"/>
      <family val="2"/>
    </font>
    <font>
      <b/>
      <sz val="37"/>
      <color theme="1"/>
      <name val="Arial"/>
      <family val="2"/>
    </font>
    <font>
      <b/>
      <sz val="40"/>
      <color indexed="13"/>
      <name val="Arial"/>
      <family val="2"/>
    </font>
    <font>
      <b/>
      <sz val="40"/>
      <color rgb="FFFF0000"/>
      <name val="Arial"/>
      <family val="2"/>
    </font>
    <font>
      <b/>
      <sz val="44"/>
      <color indexed="9"/>
      <name val="Arial"/>
      <family val="2"/>
    </font>
    <font>
      <b/>
      <sz val="44"/>
      <color theme="0"/>
      <name val="Arial"/>
      <family val="2"/>
    </font>
    <font>
      <sz val="38"/>
      <name val="Arial"/>
      <family val="2"/>
    </font>
    <font>
      <sz val="38"/>
      <color indexed="10"/>
      <name val="Arial"/>
      <family val="2"/>
    </font>
    <font>
      <sz val="38"/>
      <color rgb="FFFF0000"/>
      <name val="Arial"/>
      <family val="2"/>
    </font>
    <font>
      <b/>
      <sz val="38"/>
      <color rgb="FFFF0000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sz val="38"/>
      <color indexed="9"/>
      <name val="Arial"/>
      <family val="2"/>
    </font>
    <font>
      <sz val="40"/>
      <color rgb="FFFF000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15" fontId="6" fillId="0" borderId="3" xfId="1" applyNumberFormat="1" applyFont="1" applyBorder="1" applyAlignment="1">
      <alignment horizontal="left"/>
    </xf>
    <xf numFmtId="2" fontId="6" fillId="0" borderId="4" xfId="1" applyNumberFormat="1" applyFont="1" applyBorder="1" applyAlignment="1">
      <alignment horizontal="center"/>
    </xf>
    <xf numFmtId="15" fontId="8" fillId="0" borderId="2" xfId="1" applyNumberFormat="1" applyFont="1" applyBorder="1" applyAlignment="1">
      <alignment horizontal="left"/>
    </xf>
    <xf numFmtId="15" fontId="8" fillId="0" borderId="3" xfId="1" applyNumberFormat="1" applyFont="1" applyBorder="1" applyAlignment="1">
      <alignment horizontal="left"/>
    </xf>
    <xf numFmtId="49" fontId="6" fillId="0" borderId="4" xfId="1" applyNumberFormat="1" applyFont="1" applyBorder="1" applyAlignment="1">
      <alignment horizontal="center"/>
    </xf>
    <xf numFmtId="0" fontId="10" fillId="2" borderId="14" xfId="1" applyFont="1" applyFill="1" applyBorder="1" applyAlignment="1">
      <alignment horizontal="center" wrapText="1"/>
    </xf>
    <xf numFmtId="2" fontId="7" fillId="2" borderId="17" xfId="1" applyNumberFormat="1" applyFont="1" applyFill="1" applyBorder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164" fontId="12" fillId="0" borderId="0" xfId="1" applyNumberFormat="1" applyFont="1"/>
    <xf numFmtId="0" fontId="13" fillId="0" borderId="0" xfId="1" applyFont="1" applyAlignment="1">
      <alignment horizontal="center"/>
    </xf>
    <xf numFmtId="2" fontId="12" fillId="0" borderId="0" xfId="1" applyNumberFormat="1" applyFont="1"/>
    <xf numFmtId="2" fontId="12" fillId="0" borderId="0" xfId="1" applyNumberFormat="1" applyFont="1" applyAlignment="1">
      <alignment horizontal="center"/>
    </xf>
    <xf numFmtId="2" fontId="12" fillId="0" borderId="10" xfId="1" applyNumberFormat="1" applyFont="1" applyBorder="1" applyAlignment="1">
      <alignment horizontal="center"/>
    </xf>
    <xf numFmtId="0" fontId="12" fillId="0" borderId="18" xfId="1" applyFont="1" applyBorder="1" applyAlignment="1">
      <alignment horizontal="center"/>
    </xf>
    <xf numFmtId="2" fontId="13" fillId="0" borderId="11" xfId="1" applyNumberFormat="1" applyFont="1" applyBorder="1" applyAlignment="1">
      <alignment horizontal="center"/>
    </xf>
    <xf numFmtId="0" fontId="12" fillId="0" borderId="5" xfId="1" applyFont="1" applyBorder="1"/>
    <xf numFmtId="0" fontId="12" fillId="0" borderId="18" xfId="1" applyFont="1" applyBorder="1"/>
    <xf numFmtId="0" fontId="12" fillId="0" borderId="10" xfId="1" applyFont="1" applyBorder="1" applyAlignment="1">
      <alignment horizontal="center"/>
    </xf>
    <xf numFmtId="0" fontId="14" fillId="4" borderId="10" xfId="1" applyFont="1" applyFill="1" applyBorder="1" applyAlignment="1">
      <alignment horizontal="center"/>
    </xf>
    <xf numFmtId="0" fontId="12" fillId="4" borderId="18" xfId="1" applyFont="1" applyFill="1" applyBorder="1" applyAlignment="1">
      <alignment horizontal="center"/>
    </xf>
    <xf numFmtId="0" fontId="15" fillId="4" borderId="11" xfId="1" applyFont="1" applyFill="1" applyBorder="1" applyAlignment="1">
      <alignment horizontal="center"/>
    </xf>
    <xf numFmtId="0" fontId="16" fillId="4" borderId="5" xfId="1" applyFont="1" applyFill="1" applyBorder="1"/>
    <xf numFmtId="0" fontId="16" fillId="4" borderId="18" xfId="1" applyFont="1" applyFill="1" applyBorder="1"/>
    <xf numFmtId="0" fontId="12" fillId="4" borderId="10" xfId="1" applyFont="1" applyFill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5" fillId="4" borderId="20" xfId="1" applyFont="1" applyFill="1" applyBorder="1" applyAlignment="1">
      <alignment horizontal="center"/>
    </xf>
    <xf numFmtId="0" fontId="16" fillId="4" borderId="9" xfId="1" applyFont="1" applyFill="1" applyBorder="1"/>
    <xf numFmtId="0" fontId="12" fillId="4" borderId="19" xfId="1" applyFont="1" applyFill="1" applyBorder="1" applyAlignment="1">
      <alignment horizontal="center"/>
    </xf>
    <xf numFmtId="0" fontId="12" fillId="0" borderId="11" xfId="1" applyFont="1" applyBorder="1" applyAlignment="1">
      <alignment horizontal="center"/>
    </xf>
    <xf numFmtId="2" fontId="12" fillId="0" borderId="11" xfId="1" applyNumberFormat="1" applyFont="1" applyBorder="1" applyAlignment="1">
      <alignment horizontal="center"/>
    </xf>
    <xf numFmtId="2" fontId="16" fillId="6" borderId="24" xfId="1" applyNumberFormat="1" applyFont="1" applyFill="1" applyBorder="1"/>
    <xf numFmtId="0" fontId="13" fillId="6" borderId="0" xfId="1" applyFont="1" applyFill="1" applyAlignment="1">
      <alignment horizontal="center"/>
    </xf>
    <xf numFmtId="0" fontId="16" fillId="6" borderId="0" xfId="1" applyFont="1" applyFill="1" applyAlignment="1">
      <alignment horizontal="center"/>
    </xf>
    <xf numFmtId="0" fontId="15" fillId="6" borderId="24" xfId="1" applyFont="1" applyFill="1" applyBorder="1" applyAlignment="1">
      <alignment horizontal="center"/>
    </xf>
    <xf numFmtId="0" fontId="17" fillId="6" borderId="0" xfId="1" applyFont="1" applyFill="1"/>
    <xf numFmtId="0" fontId="18" fillId="6" borderId="25" xfId="1" applyFont="1" applyFill="1" applyBorder="1" applyAlignment="1">
      <alignment horizontal="center"/>
    </xf>
    <xf numFmtId="2" fontId="12" fillId="0" borderId="13" xfId="1" applyNumberFormat="1" applyFont="1" applyBorder="1" applyAlignment="1">
      <alignment horizontal="center"/>
    </xf>
    <xf numFmtId="0" fontId="12" fillId="0" borderId="16" xfId="1" applyFont="1" applyBorder="1"/>
    <xf numFmtId="2" fontId="13" fillId="0" borderId="22" xfId="1" applyNumberFormat="1" applyFont="1" applyBorder="1" applyAlignment="1">
      <alignment horizontal="center"/>
    </xf>
    <xf numFmtId="165" fontId="12" fillId="0" borderId="10" xfId="1" applyNumberFormat="1" applyFont="1" applyBorder="1" applyAlignment="1">
      <alignment horizontal="center"/>
    </xf>
    <xf numFmtId="0" fontId="15" fillId="6" borderId="20" xfId="1" applyFont="1" applyFill="1" applyBorder="1" applyAlignment="1">
      <alignment horizontal="center"/>
    </xf>
    <xf numFmtId="0" fontId="17" fillId="8" borderId="0" xfId="1" applyFont="1" applyFill="1" applyAlignment="1">
      <alignment horizontal="center"/>
    </xf>
    <xf numFmtId="0" fontId="15" fillId="6" borderId="0" xfId="1" applyFont="1" applyFill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9" fillId="4" borderId="5" xfId="1" applyFont="1" applyFill="1" applyBorder="1"/>
    <xf numFmtId="0" fontId="18" fillId="4" borderId="18" xfId="1" applyFont="1" applyFill="1" applyBorder="1" applyAlignment="1">
      <alignment horizontal="center"/>
    </xf>
    <xf numFmtId="0" fontId="12" fillId="0" borderId="9" xfId="1" applyFont="1" applyBorder="1"/>
    <xf numFmtId="0" fontId="12" fillId="0" borderId="21" xfId="1" applyFont="1" applyBorder="1"/>
    <xf numFmtId="0" fontId="19" fillId="4" borderId="5" xfId="1" applyFont="1" applyFill="1" applyBorder="1" applyAlignment="1">
      <alignment horizontal="center"/>
    </xf>
    <xf numFmtId="165" fontId="20" fillId="0" borderId="10" xfId="1" applyNumberFormat="1" applyFont="1" applyBorder="1" applyAlignment="1">
      <alignment horizontal="center"/>
    </xf>
    <xf numFmtId="2" fontId="20" fillId="0" borderId="10" xfId="1" applyNumberFormat="1" applyFont="1" applyBorder="1" applyAlignment="1">
      <alignment horizontal="center"/>
    </xf>
    <xf numFmtId="0" fontId="20" fillId="0" borderId="5" xfId="1" applyFont="1" applyBorder="1"/>
    <xf numFmtId="0" fontId="20" fillId="0" borderId="18" xfId="1" applyFont="1" applyBorder="1"/>
    <xf numFmtId="0" fontId="20" fillId="0" borderId="10" xfId="1" applyFont="1" applyBorder="1" applyAlignment="1">
      <alignment horizontal="center"/>
    </xf>
    <xf numFmtId="0" fontId="18" fillId="4" borderId="10" xfId="1" applyFont="1" applyFill="1" applyBorder="1" applyAlignment="1">
      <alignment horizontal="center"/>
    </xf>
    <xf numFmtId="0" fontId="17" fillId="8" borderId="24" xfId="1" applyFont="1" applyFill="1" applyBorder="1" applyAlignment="1">
      <alignment horizontal="center"/>
    </xf>
    <xf numFmtId="0" fontId="16" fillId="4" borderId="18" xfId="1" applyFont="1" applyFill="1" applyBorder="1" applyAlignment="1">
      <alignment horizontal="center"/>
    </xf>
    <xf numFmtId="0" fontId="12" fillId="0" borderId="13" xfId="1" applyFont="1" applyBorder="1" applyAlignment="1">
      <alignment horizontal="center"/>
    </xf>
    <xf numFmtId="0" fontId="16" fillId="4" borderId="10" xfId="1" applyFont="1" applyFill="1" applyBorder="1" applyAlignment="1">
      <alignment horizontal="center"/>
    </xf>
    <xf numFmtId="0" fontId="19" fillId="4" borderId="10" xfId="1" applyFont="1" applyFill="1" applyBorder="1" applyAlignment="1">
      <alignment horizontal="center"/>
    </xf>
    <xf numFmtId="0" fontId="14" fillId="4" borderId="19" xfId="1" applyFont="1" applyFill="1" applyBorder="1" applyAlignment="1">
      <alignment horizontal="center"/>
    </xf>
    <xf numFmtId="0" fontId="16" fillId="4" borderId="21" xfId="1" applyFont="1" applyFill="1" applyBorder="1" applyAlignment="1">
      <alignment horizontal="center"/>
    </xf>
    <xf numFmtId="0" fontId="18" fillId="4" borderId="19" xfId="1" applyFont="1" applyFill="1" applyBorder="1" applyAlignment="1">
      <alignment horizontal="center"/>
    </xf>
    <xf numFmtId="0" fontId="12" fillId="7" borderId="10" xfId="1" applyFont="1" applyFill="1" applyBorder="1" applyAlignment="1">
      <alignment horizontal="center"/>
    </xf>
    <xf numFmtId="2" fontId="13" fillId="0" borderId="10" xfId="1" applyNumberFormat="1" applyFont="1" applyBorder="1" applyAlignment="1">
      <alignment horizontal="center"/>
    </xf>
    <xf numFmtId="0" fontId="19" fillId="4" borderId="10" xfId="1" applyFont="1" applyFill="1" applyBorder="1"/>
    <xf numFmtId="2" fontId="12" fillId="0" borderId="18" xfId="1" applyNumberFormat="1" applyFont="1" applyBorder="1" applyAlignment="1">
      <alignment horizontal="center"/>
    </xf>
    <xf numFmtId="0" fontId="16" fillId="4" borderId="11" xfId="1" applyFont="1" applyFill="1" applyBorder="1"/>
    <xf numFmtId="0" fontId="21" fillId="7" borderId="5" xfId="1" applyFont="1" applyFill="1" applyBorder="1"/>
    <xf numFmtId="0" fontId="21" fillId="7" borderId="10" xfId="1" applyFont="1" applyFill="1" applyBorder="1" applyAlignment="1">
      <alignment horizontal="center"/>
    </xf>
    <xf numFmtId="0" fontId="12" fillId="4" borderId="11" xfId="1" applyFont="1" applyFill="1" applyBorder="1"/>
    <xf numFmtId="2" fontId="12" fillId="4" borderId="5" xfId="1" applyNumberFormat="1" applyFont="1" applyFill="1" applyBorder="1"/>
    <xf numFmtId="0" fontId="12" fillId="7" borderId="5" xfId="1" applyFont="1" applyFill="1" applyBorder="1"/>
    <xf numFmtId="2" fontId="23" fillId="4" borderId="10" xfId="1" applyNumberFormat="1" applyFont="1" applyFill="1" applyBorder="1" applyAlignment="1">
      <alignment horizontal="center"/>
    </xf>
    <xf numFmtId="2" fontId="12" fillId="7" borderId="10" xfId="1" applyNumberFormat="1" applyFont="1" applyFill="1" applyBorder="1" applyAlignment="1">
      <alignment horizontal="center"/>
    </xf>
    <xf numFmtId="0" fontId="13" fillId="0" borderId="5" xfId="1" applyFont="1" applyBorder="1"/>
    <xf numFmtId="0" fontId="13" fillId="0" borderId="18" xfId="1" applyFont="1" applyBorder="1"/>
    <xf numFmtId="2" fontId="13" fillId="4" borderId="5" xfId="1" applyNumberFormat="1" applyFont="1" applyFill="1" applyBorder="1"/>
    <xf numFmtId="0" fontId="13" fillId="0" borderId="10" xfId="1" applyFont="1" applyBorder="1" applyAlignment="1">
      <alignment horizontal="center"/>
    </xf>
    <xf numFmtId="2" fontId="12" fillId="4" borderId="10" xfId="1" applyNumberFormat="1" applyFont="1" applyFill="1" applyBorder="1" applyAlignment="1">
      <alignment horizontal="center"/>
    </xf>
    <xf numFmtId="0" fontId="12" fillId="4" borderId="20" xfId="1" applyFont="1" applyFill="1" applyBorder="1"/>
    <xf numFmtId="2" fontId="12" fillId="4" borderId="9" xfId="1" applyNumberFormat="1" applyFont="1" applyFill="1" applyBorder="1"/>
    <xf numFmtId="0" fontId="15" fillId="4" borderId="9" xfId="1" applyFont="1" applyFill="1" applyBorder="1" applyAlignment="1">
      <alignment horizontal="center"/>
    </xf>
    <xf numFmtId="0" fontId="12" fillId="4" borderId="21" xfId="1" applyFont="1" applyFill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25" xfId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15" fillId="0" borderId="22" xfId="1" applyFont="1" applyBorder="1" applyAlignment="1">
      <alignment horizontal="center"/>
    </xf>
    <xf numFmtId="0" fontId="17" fillId="0" borderId="16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2" fontId="13" fillId="0" borderId="0" xfId="1" applyNumberFormat="1" applyFont="1" applyAlignment="1">
      <alignment horizontal="center"/>
    </xf>
    <xf numFmtId="0" fontId="24" fillId="0" borderId="0" xfId="1" applyFont="1"/>
    <xf numFmtId="0" fontId="12" fillId="3" borderId="10" xfId="1" applyFont="1" applyFill="1" applyBorder="1" applyAlignment="1">
      <alignment horizontal="center"/>
    </xf>
    <xf numFmtId="0" fontId="12" fillId="0" borderId="10" xfId="1" applyFont="1" applyBorder="1"/>
    <xf numFmtId="0" fontId="12" fillId="7" borderId="0" xfId="1" applyFont="1" applyFill="1"/>
    <xf numFmtId="0" fontId="17" fillId="0" borderId="19" xfId="1" applyFont="1" applyBorder="1" applyAlignment="1">
      <alignment horizontal="center"/>
    </xf>
    <xf numFmtId="0" fontId="17" fillId="0" borderId="20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21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17" fillId="4" borderId="11" xfId="1" applyFont="1" applyFill="1" applyBorder="1" applyAlignment="1">
      <alignment horizontal="center"/>
    </xf>
    <xf numFmtId="2" fontId="12" fillId="3" borderId="10" xfId="1" applyNumberFormat="1" applyFont="1" applyFill="1" applyBorder="1" applyAlignment="1">
      <alignment horizontal="center"/>
    </xf>
    <xf numFmtId="0" fontId="12" fillId="0" borderId="24" xfId="1" applyFont="1" applyBorder="1"/>
    <xf numFmtId="2" fontId="14" fillId="4" borderId="10" xfId="1" applyNumberFormat="1" applyFont="1" applyFill="1" applyBorder="1" applyAlignment="1">
      <alignment horizontal="center"/>
    </xf>
    <xf numFmtId="165" fontId="13" fillId="0" borderId="10" xfId="1" applyNumberFormat="1" applyFont="1" applyBorder="1" applyAlignment="1">
      <alignment horizontal="center"/>
    </xf>
    <xf numFmtId="165" fontId="19" fillId="4" borderId="10" xfId="1" applyNumberFormat="1" applyFont="1" applyFill="1" applyBorder="1" applyAlignment="1">
      <alignment horizontal="center"/>
    </xf>
    <xf numFmtId="0" fontId="17" fillId="4" borderId="10" xfId="1" applyFont="1" applyFill="1" applyBorder="1" applyAlignment="1">
      <alignment horizontal="center"/>
    </xf>
    <xf numFmtId="2" fontId="13" fillId="0" borderId="0" xfId="1" applyNumberFormat="1" applyFont="1"/>
    <xf numFmtId="0" fontId="14" fillId="4" borderId="18" xfId="1" applyFont="1" applyFill="1" applyBorder="1" applyAlignment="1">
      <alignment horizontal="center"/>
    </xf>
    <xf numFmtId="2" fontId="14" fillId="4" borderId="18" xfId="1" applyNumberFormat="1" applyFont="1" applyFill="1" applyBorder="1" applyAlignment="1">
      <alignment horizontal="center"/>
    </xf>
    <xf numFmtId="0" fontId="19" fillId="4" borderId="11" xfId="1" applyFont="1" applyFill="1" applyBorder="1" applyAlignment="1">
      <alignment horizontal="center"/>
    </xf>
    <xf numFmtId="0" fontId="19" fillId="4" borderId="19" xfId="1" applyFont="1" applyFill="1" applyBorder="1" applyAlignment="1">
      <alignment horizontal="center"/>
    </xf>
    <xf numFmtId="0" fontId="26" fillId="4" borderId="10" xfId="1" applyFont="1" applyFill="1" applyBorder="1" applyAlignment="1">
      <alignment horizontal="center"/>
    </xf>
    <xf numFmtId="0" fontId="26" fillId="4" borderId="18" xfId="1" applyFont="1" applyFill="1" applyBorder="1" applyAlignment="1">
      <alignment horizontal="center"/>
    </xf>
    <xf numFmtId="165" fontId="14" fillId="4" borderId="10" xfId="1" applyNumberFormat="1" applyFont="1" applyFill="1" applyBorder="1" applyAlignment="1">
      <alignment horizontal="center"/>
    </xf>
    <xf numFmtId="0" fontId="16" fillId="4" borderId="26" xfId="1" applyFont="1" applyFill="1" applyBorder="1" applyAlignment="1">
      <alignment horizontal="center"/>
    </xf>
    <xf numFmtId="0" fontId="15" fillId="4" borderId="10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" fillId="0" borderId="0" xfId="1"/>
    <xf numFmtId="0" fontId="1" fillId="0" borderId="0" xfId="1" applyAlignment="1">
      <alignment horizontal="center"/>
    </xf>
    <xf numFmtId="0" fontId="1" fillId="0" borderId="10" xfId="1" applyBorder="1" applyAlignment="1">
      <alignment horizontal="center"/>
    </xf>
    <xf numFmtId="2" fontId="1" fillId="0" borderId="10" xfId="1" applyNumberFormat="1" applyBorder="1" applyAlignment="1">
      <alignment horizontal="center"/>
    </xf>
    <xf numFmtId="0" fontId="1" fillId="0" borderId="10" xfId="1" applyBorder="1"/>
    <xf numFmtId="0" fontId="1" fillId="0" borderId="5" xfId="1" applyBorder="1" applyAlignment="1">
      <alignment horizontal="left"/>
    </xf>
    <xf numFmtId="0" fontId="1" fillId="0" borderId="5" xfId="1" applyBorder="1" applyAlignment="1">
      <alignment horizontal="center"/>
    </xf>
    <xf numFmtId="0" fontId="27" fillId="0" borderId="0" xfId="1" applyFont="1"/>
    <xf numFmtId="1" fontId="1" fillId="0" borderId="10" xfId="1" applyNumberFormat="1" applyBorder="1" applyAlignment="1">
      <alignment horizontal="center"/>
    </xf>
    <xf numFmtId="0" fontId="28" fillId="0" borderId="0" xfId="1" applyFont="1"/>
    <xf numFmtId="1" fontId="28" fillId="0" borderId="0" xfId="1" applyNumberFormat="1" applyFont="1" applyAlignment="1">
      <alignment horizontal="center"/>
    </xf>
    <xf numFmtId="0" fontId="28" fillId="0" borderId="0" xfId="1" applyFont="1" applyAlignment="1">
      <alignment horizontal="center"/>
    </xf>
    <xf numFmtId="2" fontId="28" fillId="0" borderId="0" xfId="1" applyNumberFormat="1" applyFont="1"/>
    <xf numFmtId="2" fontId="29" fillId="0" borderId="10" xfId="1" applyNumberFormat="1" applyFont="1" applyBorder="1" applyAlignment="1">
      <alignment horizontal="center"/>
    </xf>
    <xf numFmtId="0" fontId="29" fillId="0" borderId="11" xfId="1" applyFont="1" applyBorder="1" applyAlignment="1">
      <alignment horizontal="center"/>
    </xf>
    <xf numFmtId="0" fontId="29" fillId="0" borderId="18" xfId="1" applyFont="1" applyBorder="1"/>
    <xf numFmtId="0" fontId="29" fillId="0" borderId="10" xfId="1" applyFont="1" applyBorder="1" applyAlignment="1">
      <alignment horizontal="center"/>
    </xf>
    <xf numFmtId="0" fontId="30" fillId="0" borderId="0" xfId="1" applyFont="1"/>
    <xf numFmtId="2" fontId="29" fillId="3" borderId="10" xfId="1" applyNumberFormat="1" applyFont="1" applyFill="1" applyBorder="1" applyAlignment="1">
      <alignment horizontal="center"/>
    </xf>
    <xf numFmtId="0" fontId="31" fillId="0" borderId="5" xfId="1" applyFont="1" applyBorder="1"/>
    <xf numFmtId="1" fontId="28" fillId="0" borderId="19" xfId="1" applyNumberFormat="1" applyFont="1" applyBorder="1" applyAlignment="1">
      <alignment horizontal="center"/>
    </xf>
    <xf numFmtId="0" fontId="28" fillId="0" borderId="19" xfId="1" applyFont="1" applyBorder="1" applyAlignment="1">
      <alignment horizontal="center"/>
    </xf>
    <xf numFmtId="0" fontId="28" fillId="0" borderId="20" xfId="1" applyFont="1" applyBorder="1" applyAlignment="1">
      <alignment horizontal="center"/>
    </xf>
    <xf numFmtId="1" fontId="28" fillId="0" borderId="13" xfId="1" applyNumberFormat="1" applyFont="1" applyBorder="1" applyAlignment="1">
      <alignment horizontal="center"/>
    </xf>
    <xf numFmtId="0" fontId="28" fillId="0" borderId="13" xfId="1" applyFont="1" applyBorder="1" applyAlignment="1">
      <alignment horizontal="center"/>
    </xf>
    <xf numFmtId="0" fontId="28" fillId="0" borderId="22" xfId="1" applyFont="1" applyBorder="1" applyAlignment="1">
      <alignment horizontal="center"/>
    </xf>
    <xf numFmtId="0" fontId="31" fillId="0" borderId="0" xfId="1" applyFont="1"/>
    <xf numFmtId="1" fontId="31" fillId="0" borderId="0" xfId="1" applyNumberFormat="1" applyFont="1"/>
    <xf numFmtId="1" fontId="31" fillId="0" borderId="0" xfId="1" applyNumberFormat="1" applyFont="1" applyAlignment="1">
      <alignment horizontal="center"/>
    </xf>
    <xf numFmtId="0" fontId="31" fillId="0" borderId="0" xfId="1" applyFont="1" applyAlignment="1">
      <alignment horizontal="center"/>
    </xf>
    <xf numFmtId="2" fontId="31" fillId="0" borderId="0" xfId="1" applyNumberFormat="1" applyFont="1"/>
    <xf numFmtId="2" fontId="31" fillId="0" borderId="10" xfId="1" applyNumberFormat="1" applyFont="1" applyBorder="1" applyAlignment="1">
      <alignment horizontal="center"/>
    </xf>
    <xf numFmtId="0" fontId="31" fillId="0" borderId="18" xfId="1" applyFont="1" applyBorder="1"/>
    <xf numFmtId="0" fontId="31" fillId="0" borderId="10" xfId="1" applyFont="1" applyBorder="1" applyAlignment="1">
      <alignment horizontal="center"/>
    </xf>
    <xf numFmtId="2" fontId="31" fillId="0" borderId="25" xfId="1" applyNumberFormat="1" applyFont="1" applyBorder="1"/>
    <xf numFmtId="2" fontId="31" fillId="0" borderId="11" xfId="1" applyNumberFormat="1" applyFont="1" applyBorder="1" applyAlignment="1">
      <alignment horizontal="center"/>
    </xf>
    <xf numFmtId="2" fontId="31" fillId="0" borderId="5" xfId="1" applyNumberFormat="1" applyFont="1" applyBorder="1" applyAlignment="1">
      <alignment horizontal="center"/>
    </xf>
    <xf numFmtId="0" fontId="31" fillId="0" borderId="25" xfId="1" applyFont="1" applyBorder="1"/>
    <xf numFmtId="1" fontId="31" fillId="0" borderId="19" xfId="1" applyNumberFormat="1" applyFont="1" applyBorder="1" applyAlignment="1">
      <alignment horizontal="center"/>
    </xf>
    <xf numFmtId="0" fontId="31" fillId="0" borderId="19" xfId="1" applyFont="1" applyBorder="1" applyAlignment="1">
      <alignment horizontal="center"/>
    </xf>
    <xf numFmtId="0" fontId="31" fillId="0" borderId="9" xfId="1" applyFont="1" applyBorder="1" applyAlignment="1">
      <alignment horizontal="center"/>
    </xf>
    <xf numFmtId="1" fontId="31" fillId="0" borderId="13" xfId="1" applyNumberFormat="1" applyFont="1" applyBorder="1" applyAlignment="1">
      <alignment horizontal="center"/>
    </xf>
    <xf numFmtId="0" fontId="31" fillId="0" borderId="13" xfId="1" applyFont="1" applyBorder="1" applyAlignment="1">
      <alignment horizontal="center"/>
    </xf>
    <xf numFmtId="0" fontId="31" fillId="0" borderId="16" xfId="1" applyFont="1" applyBorder="1" applyAlignment="1">
      <alignment horizontal="center"/>
    </xf>
    <xf numFmtId="1" fontId="31" fillId="0" borderId="26" xfId="1" applyNumberFormat="1" applyFont="1" applyBorder="1" applyAlignment="1">
      <alignment horizontal="center"/>
    </xf>
    <xf numFmtId="0" fontId="31" fillId="0" borderId="26" xfId="1" applyFont="1" applyBorder="1" applyAlignment="1">
      <alignment horizontal="center"/>
    </xf>
    <xf numFmtId="0" fontId="36" fillId="16" borderId="24" xfId="1" applyFont="1" applyFill="1" applyBorder="1" applyAlignment="1">
      <alignment horizontal="center"/>
    </xf>
    <xf numFmtId="0" fontId="36" fillId="16" borderId="0" xfId="1" applyFont="1" applyFill="1" applyAlignment="1">
      <alignment horizontal="center"/>
    </xf>
    <xf numFmtId="0" fontId="38" fillId="0" borderId="0" xfId="1" applyFont="1"/>
    <xf numFmtId="0" fontId="38" fillId="0" borderId="0" xfId="1" applyFont="1" applyAlignment="1">
      <alignment horizontal="center"/>
    </xf>
    <xf numFmtId="0" fontId="38" fillId="0" borderId="10" xfId="1" applyFont="1" applyBorder="1" applyAlignment="1">
      <alignment horizontal="center"/>
    </xf>
    <xf numFmtId="0" fontId="39" fillId="0" borderId="0" xfId="1" applyFont="1" applyAlignment="1">
      <alignment horizontal="center"/>
    </xf>
    <xf numFmtId="0" fontId="40" fillId="0" borderId="0" xfId="1" applyFont="1"/>
    <xf numFmtId="2" fontId="8" fillId="0" borderId="10" xfId="1" applyNumberFormat="1" applyFont="1" applyBorder="1" applyAlignment="1">
      <alignment horizontal="center"/>
    </xf>
    <xf numFmtId="15" fontId="8" fillId="0" borderId="5" xfId="1" applyNumberFormat="1" applyFont="1" applyBorder="1" applyAlignment="1">
      <alignment horizontal="left"/>
    </xf>
    <xf numFmtId="0" fontId="8" fillId="0" borderId="5" xfId="1" applyFont="1" applyBorder="1"/>
    <xf numFmtId="2" fontId="9" fillId="0" borderId="10" xfId="1" applyNumberFormat="1" applyFont="1" applyBorder="1" applyAlignment="1">
      <alignment horizontal="center"/>
    </xf>
    <xf numFmtId="0" fontId="8" fillId="0" borderId="9" xfId="1" applyFont="1" applyBorder="1"/>
    <xf numFmtId="2" fontId="8" fillId="3" borderId="10" xfId="1" applyNumberFormat="1" applyFont="1" applyFill="1" applyBorder="1" applyAlignment="1">
      <alignment horizontal="center"/>
    </xf>
    <xf numFmtId="0" fontId="8" fillId="3" borderId="10" xfId="1" applyFont="1" applyFill="1" applyBorder="1" applyAlignment="1">
      <alignment horizontal="center"/>
    </xf>
    <xf numFmtId="0" fontId="8" fillId="0" borderId="6" xfId="1" applyFont="1" applyBorder="1"/>
    <xf numFmtId="2" fontId="8" fillId="0" borderId="4" xfId="1" applyNumberFormat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49" fontId="1" fillId="0" borderId="10" xfId="1" applyNumberForma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12" fillId="7" borderId="11" xfId="1" applyNumberFormat="1" applyFont="1" applyFill="1" applyBorder="1" applyAlignment="1">
      <alignment horizontal="center"/>
    </xf>
    <xf numFmtId="2" fontId="22" fillId="7" borderId="5" xfId="1" applyNumberFormat="1" applyFont="1" applyFill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29" fillId="0" borderId="5" xfId="1" applyFont="1" applyBorder="1" applyAlignment="1">
      <alignment horizontal="center"/>
    </xf>
    <xf numFmtId="0" fontId="12" fillId="7" borderId="0" xfId="1" applyFont="1" applyFill="1" applyAlignment="1">
      <alignment horizontal="center"/>
    </xf>
    <xf numFmtId="0" fontId="22" fillId="7" borderId="0" xfId="1" applyFont="1" applyFill="1"/>
    <xf numFmtId="2" fontId="21" fillId="7" borderId="11" xfId="1" applyNumberFormat="1" applyFont="1" applyFill="1" applyBorder="1" applyAlignment="1">
      <alignment horizontal="center"/>
    </xf>
    <xf numFmtId="0" fontId="22" fillId="7" borderId="0" xfId="1" applyFont="1" applyFill="1" applyAlignment="1">
      <alignment horizontal="center"/>
    </xf>
    <xf numFmtId="2" fontId="22" fillId="7" borderId="0" xfId="1" applyNumberFormat="1" applyFont="1" applyFill="1" applyAlignment="1">
      <alignment horizontal="center"/>
    </xf>
    <xf numFmtId="165" fontId="22" fillId="7" borderId="0" xfId="1" applyNumberFormat="1" applyFont="1" applyFill="1" applyAlignment="1">
      <alignment horizontal="center"/>
    </xf>
    <xf numFmtId="0" fontId="32" fillId="3" borderId="5" xfId="1" applyFont="1" applyFill="1" applyBorder="1" applyAlignment="1">
      <alignment horizontal="center"/>
    </xf>
    <xf numFmtId="0" fontId="29" fillId="3" borderId="5" xfId="1" applyFont="1" applyFill="1" applyBorder="1" applyAlignment="1">
      <alignment horizontal="left"/>
    </xf>
    <xf numFmtId="0" fontId="29" fillId="3" borderId="10" xfId="1" applyFont="1" applyFill="1" applyBorder="1" applyAlignment="1">
      <alignment horizontal="center"/>
    </xf>
    <xf numFmtId="0" fontId="41" fillId="0" borderId="11" xfId="1" applyFont="1" applyBorder="1" applyAlignment="1">
      <alignment horizontal="center"/>
    </xf>
    <xf numFmtId="0" fontId="22" fillId="7" borderId="25" xfId="1" applyFont="1" applyFill="1" applyBorder="1" applyAlignment="1">
      <alignment horizontal="center"/>
    </xf>
    <xf numFmtId="2" fontId="22" fillId="7" borderId="24" xfId="1" applyNumberFormat="1" applyFont="1" applyFill="1" applyBorder="1" applyAlignment="1">
      <alignment horizontal="center"/>
    </xf>
    <xf numFmtId="0" fontId="28" fillId="0" borderId="10" xfId="1" applyFont="1" applyBorder="1" applyAlignment="1">
      <alignment horizontal="center"/>
    </xf>
    <xf numFmtId="2" fontId="28" fillId="0" borderId="10" xfId="1" applyNumberFormat="1" applyFont="1" applyBorder="1" applyAlignment="1">
      <alignment horizontal="center"/>
    </xf>
    <xf numFmtId="2" fontId="43" fillId="0" borderId="11" xfId="1" applyNumberFormat="1" applyFont="1" applyBorder="1" applyAlignment="1">
      <alignment horizontal="center"/>
    </xf>
    <xf numFmtId="2" fontId="20" fillId="3" borderId="11" xfId="1" applyNumberFormat="1" applyFont="1" applyFill="1" applyBorder="1" applyAlignment="1">
      <alignment horizontal="center"/>
    </xf>
    <xf numFmtId="2" fontId="20" fillId="3" borderId="10" xfId="1" applyNumberFormat="1" applyFont="1" applyFill="1" applyBorder="1" applyAlignment="1">
      <alignment horizontal="center"/>
    </xf>
    <xf numFmtId="0" fontId="20" fillId="3" borderId="10" xfId="1" applyFont="1" applyFill="1" applyBorder="1" applyAlignment="1">
      <alignment horizontal="center"/>
    </xf>
    <xf numFmtId="2" fontId="29" fillId="0" borderId="5" xfId="1" applyNumberFormat="1" applyFont="1" applyBorder="1" applyAlignment="1">
      <alignment horizontal="center"/>
    </xf>
    <xf numFmtId="49" fontId="8" fillId="3" borderId="4" xfId="1" applyNumberFormat="1" applyFont="1" applyFill="1" applyBorder="1" applyAlignment="1">
      <alignment horizontal="center" wrapText="1"/>
    </xf>
    <xf numFmtId="49" fontId="8" fillId="3" borderId="4" xfId="1" applyNumberFormat="1" applyFont="1" applyFill="1" applyBorder="1" applyAlignment="1">
      <alignment horizontal="center"/>
    </xf>
    <xf numFmtId="49" fontId="8" fillId="0" borderId="4" xfId="1" applyNumberFormat="1" applyFont="1" applyBorder="1" applyAlignment="1">
      <alignment horizontal="center"/>
    </xf>
    <xf numFmtId="2" fontId="8" fillId="0" borderId="12" xfId="1" applyNumberFormat="1" applyFont="1" applyBorder="1" applyAlignment="1">
      <alignment horizontal="center"/>
    </xf>
    <xf numFmtId="2" fontId="21" fillId="7" borderId="5" xfId="1" applyNumberFormat="1" applyFont="1" applyFill="1" applyBorder="1" applyAlignment="1">
      <alignment horizontal="center"/>
    </xf>
    <xf numFmtId="0" fontId="21" fillId="7" borderId="18" xfId="1" applyFont="1" applyFill="1" applyBorder="1" applyAlignment="1">
      <alignment horizontal="center"/>
    </xf>
    <xf numFmtId="15" fontId="8" fillId="0" borderId="29" xfId="1" applyNumberFormat="1" applyFont="1" applyBorder="1" applyAlignment="1">
      <alignment horizontal="left"/>
    </xf>
    <xf numFmtId="2" fontId="8" fillId="0" borderId="13" xfId="1" applyNumberFormat="1" applyFont="1" applyBorder="1" applyAlignment="1">
      <alignment horizontal="center"/>
    </xf>
    <xf numFmtId="49" fontId="8" fillId="0" borderId="30" xfId="1" applyNumberFormat="1" applyFont="1" applyBorder="1" applyAlignment="1">
      <alignment horizontal="center"/>
    </xf>
    <xf numFmtId="0" fontId="8" fillId="3" borderId="6" xfId="1" applyFont="1" applyFill="1" applyBorder="1" applyAlignment="1">
      <alignment horizontal="left"/>
    </xf>
    <xf numFmtId="15" fontId="8" fillId="0" borderId="6" xfId="1" applyNumberFormat="1" applyFont="1" applyBorder="1" applyAlignment="1">
      <alignment horizontal="left"/>
    </xf>
    <xf numFmtId="0" fontId="8" fillId="0" borderId="6" xfId="1" applyFont="1" applyBorder="1" applyAlignment="1">
      <alignment horizontal="left"/>
    </xf>
    <xf numFmtId="0" fontId="12" fillId="14" borderId="0" xfId="1" applyFont="1" applyFill="1" applyAlignment="1">
      <alignment horizontal="center"/>
    </xf>
    <xf numFmtId="15" fontId="6" fillId="0" borderId="29" xfId="1" applyNumberFormat="1" applyFont="1" applyBorder="1" applyAlignment="1">
      <alignment horizontal="left"/>
    </xf>
    <xf numFmtId="2" fontId="22" fillId="7" borderId="0" xfId="1" applyNumberFormat="1" applyFont="1" applyFill="1"/>
    <xf numFmtId="0" fontId="8" fillId="3" borderId="6" xfId="1" applyFont="1" applyFill="1" applyBorder="1"/>
    <xf numFmtId="0" fontId="7" fillId="2" borderId="14" xfId="1" applyFont="1" applyFill="1" applyBorder="1" applyAlignment="1">
      <alignment horizontal="center"/>
    </xf>
    <xf numFmtId="0" fontId="12" fillId="7" borderId="21" xfId="1" applyFont="1" applyFill="1" applyBorder="1" applyAlignment="1">
      <alignment horizontal="center"/>
    </xf>
    <xf numFmtId="0" fontId="45" fillId="4" borderId="18" xfId="1" applyFont="1" applyFill="1" applyBorder="1"/>
    <xf numFmtId="0" fontId="44" fillId="7" borderId="18" xfId="1" applyFont="1" applyFill="1" applyBorder="1"/>
    <xf numFmtId="0" fontId="45" fillId="4" borderId="21" xfId="1" applyFont="1" applyFill="1" applyBorder="1"/>
    <xf numFmtId="0" fontId="44" fillId="7" borderId="0" xfId="1" applyFont="1" applyFill="1"/>
    <xf numFmtId="0" fontId="45" fillId="4" borderId="9" xfId="1" applyFont="1" applyFill="1" applyBorder="1"/>
    <xf numFmtId="0" fontId="45" fillId="4" borderId="5" xfId="1" applyFont="1" applyFill="1" applyBorder="1"/>
    <xf numFmtId="0" fontId="44" fillId="7" borderId="5" xfId="1" applyFont="1" applyFill="1" applyBorder="1"/>
    <xf numFmtId="2" fontId="21" fillId="7" borderId="10" xfId="1" applyNumberFormat="1" applyFont="1" applyFill="1" applyBorder="1" applyAlignment="1">
      <alignment horizontal="center"/>
    </xf>
    <xf numFmtId="2" fontId="12" fillId="3" borderId="0" xfId="1" applyNumberFormat="1" applyFont="1" applyFill="1"/>
    <xf numFmtId="0" fontId="51" fillId="4" borderId="18" xfId="1" applyFont="1" applyFill="1" applyBorder="1"/>
    <xf numFmtId="2" fontId="12" fillId="0" borderId="0" xfId="1" applyNumberFormat="1" applyFont="1" applyBorder="1" applyAlignment="1">
      <alignment horizontal="center"/>
    </xf>
    <xf numFmtId="165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12" fillId="0" borderId="0" xfId="1" applyFont="1" applyBorder="1"/>
    <xf numFmtId="0" fontId="12" fillId="7" borderId="0" xfId="1" applyFont="1" applyFill="1" applyBorder="1" applyAlignment="1">
      <alignment horizontal="center"/>
    </xf>
    <xf numFmtId="0" fontId="12" fillId="7" borderId="16" xfId="1" applyFont="1" applyFill="1" applyBorder="1" applyAlignment="1">
      <alignment horizontal="center"/>
    </xf>
    <xf numFmtId="2" fontId="54" fillId="0" borderId="11" xfId="1" applyNumberFormat="1" applyFont="1" applyBorder="1" applyAlignment="1">
      <alignment horizontal="center"/>
    </xf>
    <xf numFmtId="0" fontId="17" fillId="0" borderId="11" xfId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/>
    </xf>
    <xf numFmtId="0" fontId="44" fillId="7" borderId="0" xfId="1" applyFont="1" applyFill="1" applyBorder="1" applyAlignment="1">
      <alignment horizontal="center"/>
    </xf>
    <xf numFmtId="0" fontId="12" fillId="3" borderId="0" xfId="1" applyFont="1" applyFill="1"/>
    <xf numFmtId="0" fontId="46" fillId="3" borderId="10" xfId="1" applyFont="1" applyFill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55" fillId="0" borderId="5" xfId="1" applyFont="1" applyBorder="1" applyAlignment="1">
      <alignment horizontal="center"/>
    </xf>
    <xf numFmtId="2" fontId="12" fillId="3" borderId="13" xfId="1" applyNumberFormat="1" applyFont="1" applyFill="1" applyBorder="1" applyAlignment="1">
      <alignment horizontal="center"/>
    </xf>
    <xf numFmtId="2" fontId="13" fillId="0" borderId="5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16" fontId="28" fillId="0" borderId="0" xfId="1" applyNumberFormat="1" applyFont="1"/>
    <xf numFmtId="0" fontId="12" fillId="0" borderId="11" xfId="1" applyFont="1" applyBorder="1" applyAlignment="1">
      <alignment horizontal="center"/>
    </xf>
    <xf numFmtId="2" fontId="20" fillId="0" borderId="0" xfId="1" applyNumberFormat="1" applyFont="1" applyAlignment="1">
      <alignment horizontal="center"/>
    </xf>
    <xf numFmtId="2" fontId="20" fillId="0" borderId="0" xfId="1" applyNumberFormat="1" applyFont="1"/>
    <xf numFmtId="0" fontId="55" fillId="0" borderId="5" xfId="1" applyFont="1" applyBorder="1"/>
    <xf numFmtId="15" fontId="56" fillId="0" borderId="5" xfId="1" applyNumberFormat="1" applyFont="1" applyBorder="1" applyAlignment="1">
      <alignment horizontal="center"/>
    </xf>
    <xf numFmtId="15" fontId="56" fillId="0" borderId="2" xfId="1" applyNumberFormat="1" applyFont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15" fontId="6" fillId="0" borderId="6" xfId="1" applyNumberFormat="1" applyFont="1" applyBorder="1" applyAlignment="1">
      <alignment horizontal="left"/>
    </xf>
    <xf numFmtId="2" fontId="6" fillId="0" borderId="1" xfId="1" applyNumberFormat="1" applyFont="1" applyBorder="1" applyAlignment="1">
      <alignment horizontal="center"/>
    </xf>
    <xf numFmtId="0" fontId="12" fillId="3" borderId="0" xfId="1" applyFont="1" applyFill="1" applyBorder="1" applyAlignment="1">
      <alignment horizontal="left"/>
    </xf>
    <xf numFmtId="0" fontId="12" fillId="3" borderId="18" xfId="1" applyFont="1" applyFill="1" applyBorder="1"/>
    <xf numFmtId="0" fontId="57" fillId="0" borderId="5" xfId="1" applyFont="1" applyBorder="1" applyAlignment="1">
      <alignment horizontal="center"/>
    </xf>
    <xf numFmtId="0" fontId="38" fillId="0" borderId="10" xfId="1" applyFont="1" applyBorder="1" applyAlignment="1">
      <alignment horizontal="center"/>
    </xf>
    <xf numFmtId="0" fontId="42" fillId="2" borderId="28" xfId="1" applyFont="1" applyFill="1" applyBorder="1" applyAlignment="1">
      <alignment horizontal="center"/>
    </xf>
    <xf numFmtId="0" fontId="12" fillId="0" borderId="0" xfId="1" applyFont="1" applyBorder="1" applyAlignment="1">
      <alignment horizontal="left"/>
    </xf>
    <xf numFmtId="0" fontId="12" fillId="0" borderId="0" xfId="1" applyFont="1" applyAlignment="1">
      <alignment horizontal="center"/>
    </xf>
    <xf numFmtId="0" fontId="8" fillId="0" borderId="29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42" fillId="2" borderId="27" xfId="1" applyFont="1" applyFill="1" applyBorder="1" applyAlignment="1"/>
    <xf numFmtId="0" fontId="7" fillId="2" borderId="0" xfId="1" applyFont="1" applyFill="1" applyBorder="1" applyAlignment="1">
      <alignment horizontal="center"/>
    </xf>
    <xf numFmtId="0" fontId="7" fillId="2" borderId="32" xfId="1" applyFont="1" applyFill="1" applyBorder="1" applyAlignment="1"/>
    <xf numFmtId="0" fontId="12" fillId="3" borderId="16" xfId="1" applyFont="1" applyFill="1" applyBorder="1" applyAlignment="1">
      <alignment horizontal="left"/>
    </xf>
    <xf numFmtId="0" fontId="12" fillId="0" borderId="11" xfId="1" applyFont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57" fillId="0" borderId="9" xfId="1" applyFont="1" applyBorder="1" applyAlignment="1">
      <alignment horizontal="center"/>
    </xf>
    <xf numFmtId="0" fontId="22" fillId="4" borderId="9" xfId="1" applyFont="1" applyFill="1" applyBorder="1" applyAlignment="1">
      <alignment horizontal="center"/>
    </xf>
    <xf numFmtId="0" fontId="22" fillId="4" borderId="5" xfId="1" applyFont="1" applyFill="1" applyBorder="1" applyAlignment="1">
      <alignment horizontal="center"/>
    </xf>
    <xf numFmtId="0" fontId="22" fillId="4" borderId="10" xfId="1" applyFont="1" applyFill="1" applyBorder="1" applyAlignment="1">
      <alignment horizontal="center"/>
    </xf>
    <xf numFmtId="0" fontId="12" fillId="0" borderId="10" xfId="1" applyFont="1" applyBorder="1" applyAlignment="1">
      <alignment horizontal="left"/>
    </xf>
    <xf numFmtId="0" fontId="12" fillId="0" borderId="11" xfId="1" applyFont="1" applyBorder="1" applyAlignment="1">
      <alignment horizontal="center"/>
    </xf>
    <xf numFmtId="0" fontId="8" fillId="3" borderId="4" xfId="1" applyNumberFormat="1" applyFont="1" applyFill="1" applyBorder="1" applyAlignment="1">
      <alignment horizontal="center" wrapText="1"/>
    </xf>
    <xf numFmtId="0" fontId="54" fillId="0" borderId="5" xfId="1" applyFont="1" applyBorder="1" applyAlignment="1">
      <alignment horizontal="center"/>
    </xf>
    <xf numFmtId="2" fontId="60" fillId="0" borderId="10" xfId="1" applyNumberFormat="1" applyFont="1" applyBorder="1" applyAlignment="1">
      <alignment horizontal="center"/>
    </xf>
    <xf numFmtId="0" fontId="60" fillId="0" borderId="10" xfId="1" applyFont="1" applyBorder="1" applyAlignment="1">
      <alignment horizontal="center"/>
    </xf>
    <xf numFmtId="0" fontId="20" fillId="3" borderId="18" xfId="1" applyFont="1" applyFill="1" applyBorder="1"/>
    <xf numFmtId="0" fontId="20" fillId="3" borderId="5" xfId="1" applyFont="1" applyFill="1" applyBorder="1"/>
    <xf numFmtId="0" fontId="12" fillId="0" borderId="0" xfId="1" applyFont="1" applyAlignment="1">
      <alignment horizontal="center"/>
    </xf>
    <xf numFmtId="0" fontId="60" fillId="0" borderId="18" xfId="1" applyFont="1" applyBorder="1"/>
    <xf numFmtId="164" fontId="12" fillId="0" borderId="5" xfId="1" applyNumberFormat="1" applyFont="1" applyBorder="1" applyAlignment="1">
      <alignment horizontal="left"/>
    </xf>
    <xf numFmtId="49" fontId="12" fillId="7" borderId="16" xfId="1" applyNumberFormat="1" applyFont="1" applyFill="1" applyBorder="1" applyAlignment="1">
      <alignment horizontal="center"/>
    </xf>
    <xf numFmtId="0" fontId="12" fillId="0" borderId="5" xfId="1" applyFont="1" applyBorder="1" applyAlignment="1">
      <alignment horizontal="left"/>
    </xf>
    <xf numFmtId="2" fontId="17" fillId="0" borderId="11" xfId="1" applyNumberFormat="1" applyFont="1" applyBorder="1" applyAlignment="1">
      <alignment horizontal="center"/>
    </xf>
    <xf numFmtId="2" fontId="43" fillId="0" borderId="11" xfId="1" applyNumberFormat="1" applyFont="1" applyBorder="1" applyAlignment="1">
      <alignment horizontal="center"/>
    </xf>
    <xf numFmtId="0" fontId="22" fillId="3" borderId="16" xfId="1" applyFont="1" applyFill="1" applyBorder="1" applyAlignment="1">
      <alignment horizontal="left"/>
    </xf>
    <xf numFmtId="49" fontId="6" fillId="0" borderId="1" xfId="1" applyNumberFormat="1" applyFont="1" applyBorder="1" applyAlignment="1">
      <alignment horizontal="center"/>
    </xf>
    <xf numFmtId="0" fontId="12" fillId="0" borderId="5" xfId="1" applyFont="1" applyBorder="1" applyAlignment="1">
      <alignment horizontal="left"/>
    </xf>
    <xf numFmtId="1" fontId="31" fillId="0" borderId="0" xfId="1" applyNumberFormat="1" applyFont="1" applyBorder="1" applyAlignment="1">
      <alignment horizontal="center"/>
    </xf>
    <xf numFmtId="2" fontId="31" fillId="0" borderId="0" xfId="1" applyNumberFormat="1" applyFont="1" applyBorder="1"/>
    <xf numFmtId="0" fontId="31" fillId="0" borderId="0" xfId="1" applyFont="1" applyBorder="1"/>
    <xf numFmtId="0" fontId="31" fillId="0" borderId="0" xfId="1" applyFont="1" applyAlignment="1"/>
    <xf numFmtId="0" fontId="31" fillId="0" borderId="0" xfId="1" applyFont="1" applyBorder="1" applyAlignment="1"/>
    <xf numFmtId="0" fontId="12" fillId="0" borderId="18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12" fillId="0" borderId="0" xfId="1" applyFont="1" applyAlignment="1">
      <alignment horizontal="center"/>
    </xf>
    <xf numFmtId="0" fontId="12" fillId="0" borderId="11" xfId="1" applyFont="1" applyBorder="1" applyAlignment="1">
      <alignment horizontal="center"/>
    </xf>
    <xf numFmtId="49" fontId="6" fillId="0" borderId="33" xfId="1" applyNumberFormat="1" applyFont="1" applyBorder="1" applyAlignment="1">
      <alignment horizontal="center"/>
    </xf>
    <xf numFmtId="0" fontId="46" fillId="0" borderId="13" xfId="1" applyFont="1" applyBorder="1" applyAlignment="1">
      <alignment horizontal="center"/>
    </xf>
    <xf numFmtId="0" fontId="46" fillId="0" borderId="23" xfId="1" applyFont="1" applyBorder="1" applyAlignment="1">
      <alignment horizontal="center"/>
    </xf>
    <xf numFmtId="0" fontId="46" fillId="0" borderId="16" xfId="1" applyFont="1" applyBorder="1" applyAlignment="1">
      <alignment horizontal="center"/>
    </xf>
    <xf numFmtId="0" fontId="46" fillId="0" borderId="22" xfId="1" applyFont="1" applyBorder="1" applyAlignment="1">
      <alignment horizontal="center"/>
    </xf>
    <xf numFmtId="0" fontId="46" fillId="0" borderId="26" xfId="1" applyFont="1" applyBorder="1" applyAlignment="1">
      <alignment horizontal="center"/>
    </xf>
    <xf numFmtId="0" fontId="46" fillId="0" borderId="25" xfId="1" applyFont="1" applyBorder="1" applyAlignment="1">
      <alignment horizontal="center"/>
    </xf>
    <xf numFmtId="0" fontId="46" fillId="0" borderId="0" xfId="1" applyFont="1" applyAlignment="1">
      <alignment horizontal="center"/>
    </xf>
    <xf numFmtId="0" fontId="46" fillId="0" borderId="24" xfId="1" applyFont="1" applyBorder="1" applyAlignment="1">
      <alignment horizontal="center"/>
    </xf>
    <xf numFmtId="165" fontId="28" fillId="0" borderId="10" xfId="1" applyNumberFormat="1" applyFont="1" applyBorder="1" applyAlignment="1">
      <alignment horizontal="center"/>
    </xf>
    <xf numFmtId="2" fontId="28" fillId="0" borderId="0" xfId="1" applyNumberFormat="1" applyFont="1" applyAlignment="1">
      <alignment horizontal="center"/>
    </xf>
    <xf numFmtId="0" fontId="28" fillId="0" borderId="16" xfId="1" applyFont="1" applyBorder="1" applyAlignment="1">
      <alignment horizontal="left"/>
    </xf>
    <xf numFmtId="0" fontId="28" fillId="0" borderId="18" xfId="1" applyFont="1" applyBorder="1"/>
    <xf numFmtId="0" fontId="28" fillId="0" borderId="5" xfId="1" applyFont="1" applyBorder="1"/>
    <xf numFmtId="2" fontId="28" fillId="0" borderId="11" xfId="1" applyNumberFormat="1" applyFont="1" applyBorder="1" applyAlignment="1">
      <alignment horizontal="center"/>
    </xf>
    <xf numFmtId="0" fontId="28" fillId="3" borderId="10" xfId="1" applyFont="1" applyFill="1" applyBorder="1" applyAlignment="1">
      <alignment horizontal="center"/>
    </xf>
    <xf numFmtId="2" fontId="46" fillId="0" borderId="5" xfId="1" applyNumberFormat="1" applyFont="1" applyBorder="1" applyAlignment="1">
      <alignment horizontal="center"/>
    </xf>
    <xf numFmtId="2" fontId="28" fillId="0" borderId="5" xfId="1" applyNumberFormat="1" applyFont="1" applyBorder="1" applyAlignment="1">
      <alignment horizontal="center"/>
    </xf>
    <xf numFmtId="0" fontId="28" fillId="0" borderId="0" xfId="1" applyFont="1" applyBorder="1" applyAlignment="1">
      <alignment horizontal="left"/>
    </xf>
    <xf numFmtId="0" fontId="46" fillId="0" borderId="0" xfId="1" applyFont="1" applyBorder="1" applyAlignment="1">
      <alignment horizontal="left"/>
    </xf>
    <xf numFmtId="0" fontId="28" fillId="0" borderId="25" xfId="1" applyFont="1" applyBorder="1" applyAlignment="1">
      <alignment horizontal="center"/>
    </xf>
    <xf numFmtId="0" fontId="28" fillId="0" borderId="10" xfId="1" applyFont="1" applyBorder="1"/>
    <xf numFmtId="165" fontId="28" fillId="0" borderId="11" xfId="1" applyNumberFormat="1" applyFont="1" applyBorder="1" applyAlignment="1">
      <alignment horizontal="center"/>
    </xf>
    <xf numFmtId="2" fontId="28" fillId="0" borderId="10" xfId="1" applyNumberFormat="1" applyFont="1" applyBorder="1"/>
    <xf numFmtId="0" fontId="28" fillId="7" borderId="10" xfId="1" applyFont="1" applyFill="1" applyBorder="1" applyAlignment="1">
      <alignment horizontal="center"/>
    </xf>
    <xf numFmtId="0" fontId="12" fillId="3" borderId="21" xfId="1" applyFont="1" applyFill="1" applyBorder="1" applyAlignment="1">
      <alignment horizontal="left"/>
    </xf>
    <xf numFmtId="0" fontId="12" fillId="3" borderId="9" xfId="1" applyFont="1" applyFill="1" applyBorder="1" applyAlignment="1">
      <alignment horizontal="left"/>
    </xf>
    <xf numFmtId="0" fontId="12" fillId="3" borderId="20" xfId="1" applyFont="1" applyFill="1" applyBorder="1" applyAlignment="1">
      <alignment horizontal="left"/>
    </xf>
    <xf numFmtId="2" fontId="66" fillId="0" borderId="0" xfId="1" applyNumberFormat="1" applyFont="1" applyAlignment="1">
      <alignment horizontal="center"/>
    </xf>
    <xf numFmtId="2" fontId="66" fillId="0" borderId="0" xfId="1" applyNumberFormat="1" applyFont="1"/>
    <xf numFmtId="0" fontId="66" fillId="0" borderId="0" xfId="1" applyFont="1"/>
    <xf numFmtId="0" fontId="66" fillId="3" borderId="10" xfId="1" applyFont="1" applyFill="1" applyBorder="1" applyAlignment="1">
      <alignment horizontal="center"/>
    </xf>
    <xf numFmtId="0" fontId="66" fillId="0" borderId="18" xfId="1" applyFont="1" applyBorder="1" applyAlignment="1">
      <alignment horizontal="left"/>
    </xf>
    <xf numFmtId="0" fontId="66" fillId="0" borderId="5" xfId="1" applyFont="1" applyBorder="1" applyAlignment="1">
      <alignment horizontal="left"/>
    </xf>
    <xf numFmtId="0" fontId="66" fillId="0" borderId="10" xfId="1" applyFont="1" applyBorder="1" applyAlignment="1">
      <alignment horizontal="center"/>
    </xf>
    <xf numFmtId="2" fontId="66" fillId="0" borderId="10" xfId="1" applyNumberFormat="1" applyFont="1" applyBorder="1" applyAlignment="1">
      <alignment horizontal="center"/>
    </xf>
    <xf numFmtId="165" fontId="66" fillId="0" borderId="10" xfId="1" applyNumberFormat="1" applyFont="1" applyBorder="1" applyAlignment="1">
      <alignment horizontal="center"/>
    </xf>
    <xf numFmtId="0" fontId="66" fillId="0" borderId="18" xfId="1" applyFont="1" applyBorder="1"/>
    <xf numFmtId="0" fontId="66" fillId="0" borderId="5" xfId="1" applyFont="1" applyBorder="1"/>
    <xf numFmtId="2" fontId="67" fillId="0" borderId="11" xfId="1" applyNumberFormat="1" applyFont="1" applyBorder="1" applyAlignment="1">
      <alignment horizontal="center"/>
    </xf>
    <xf numFmtId="2" fontId="66" fillId="0" borderId="11" xfId="1" applyNumberFormat="1" applyFont="1" applyBorder="1" applyAlignment="1">
      <alignment horizontal="center"/>
    </xf>
    <xf numFmtId="0" fontId="68" fillId="3" borderId="10" xfId="1" applyFont="1" applyFill="1" applyBorder="1" applyAlignment="1">
      <alignment horizontal="center"/>
    </xf>
    <xf numFmtId="0" fontId="68" fillId="0" borderId="18" xfId="1" applyFont="1" applyBorder="1"/>
    <xf numFmtId="0" fontId="68" fillId="0" borderId="5" xfId="1" applyFont="1" applyBorder="1"/>
    <xf numFmtId="2" fontId="69" fillId="0" borderId="11" xfId="1" applyNumberFormat="1" applyFont="1" applyBorder="1" applyAlignment="1">
      <alignment horizontal="center"/>
    </xf>
    <xf numFmtId="2" fontId="68" fillId="0" borderId="10" xfId="1" applyNumberFormat="1" applyFont="1" applyBorder="1" applyAlignment="1">
      <alignment horizontal="center"/>
    </xf>
    <xf numFmtId="0" fontId="66" fillId="0" borderId="13" xfId="1" applyFont="1" applyBorder="1" applyAlignment="1">
      <alignment horizontal="center"/>
    </xf>
    <xf numFmtId="0" fontId="66" fillId="0" borderId="23" xfId="1" applyFont="1" applyBorder="1"/>
    <xf numFmtId="0" fontId="66" fillId="0" borderId="16" xfId="1" applyFont="1" applyBorder="1"/>
    <xf numFmtId="2" fontId="67" fillId="0" borderId="22" xfId="1" applyNumberFormat="1" applyFont="1" applyBorder="1" applyAlignment="1">
      <alignment horizontal="center"/>
    </xf>
    <xf numFmtId="2" fontId="66" fillId="0" borderId="13" xfId="1" applyNumberFormat="1" applyFont="1" applyBorder="1" applyAlignment="1">
      <alignment horizontal="center"/>
    </xf>
    <xf numFmtId="0" fontId="70" fillId="3" borderId="10" xfId="1" applyFont="1" applyFill="1" applyBorder="1" applyAlignment="1">
      <alignment horizontal="center"/>
    </xf>
    <xf numFmtId="2" fontId="66" fillId="3" borderId="10" xfId="1" applyNumberFormat="1" applyFont="1" applyFill="1" applyBorder="1" applyAlignment="1">
      <alignment horizontal="center"/>
    </xf>
    <xf numFmtId="0" fontId="66" fillId="0" borderId="11" xfId="1" applyFont="1" applyBorder="1" applyAlignment="1">
      <alignment horizontal="center"/>
    </xf>
    <xf numFmtId="164" fontId="66" fillId="0" borderId="0" xfId="1" applyNumberFormat="1" applyFont="1"/>
    <xf numFmtId="2" fontId="66" fillId="0" borderId="5" xfId="1" applyNumberFormat="1" applyFont="1" applyBorder="1" applyAlignment="1">
      <alignment horizontal="center"/>
    </xf>
    <xf numFmtId="2" fontId="69" fillId="0" borderId="5" xfId="1" applyNumberFormat="1" applyFont="1" applyBorder="1" applyAlignment="1">
      <alignment horizontal="center"/>
    </xf>
    <xf numFmtId="0" fontId="68" fillId="0" borderId="10" xfId="1" applyFont="1" applyBorder="1" applyAlignment="1">
      <alignment horizontal="center"/>
    </xf>
    <xf numFmtId="2" fontId="68" fillId="0" borderId="11" xfId="1" applyNumberFormat="1" applyFont="1" applyBorder="1" applyAlignment="1">
      <alignment horizontal="center"/>
    </xf>
    <xf numFmtId="0" fontId="66" fillId="0" borderId="5" xfId="1" applyFont="1" applyBorder="1" applyAlignment="1">
      <alignment horizontal="center"/>
    </xf>
    <xf numFmtId="0" fontId="66" fillId="7" borderId="10" xfId="1" applyFont="1" applyFill="1" applyBorder="1" applyAlignment="1">
      <alignment horizontal="center"/>
    </xf>
    <xf numFmtId="165" fontId="68" fillId="0" borderId="10" xfId="1" applyNumberFormat="1" applyFont="1" applyBorder="1" applyAlignment="1">
      <alignment horizontal="center"/>
    </xf>
    <xf numFmtId="0" fontId="69" fillId="0" borderId="11" xfId="1" applyFont="1" applyBorder="1" applyAlignment="1">
      <alignment horizontal="center"/>
    </xf>
    <xf numFmtId="0" fontId="68" fillId="0" borderId="16" xfId="1" applyFont="1" applyBorder="1"/>
    <xf numFmtId="0" fontId="66" fillId="0" borderId="18" xfId="1" applyFont="1" applyBorder="1" applyAlignment="1"/>
    <xf numFmtId="0" fontId="66" fillId="0" borderId="5" xfId="1" applyFont="1" applyBorder="1" applyAlignment="1"/>
    <xf numFmtId="2" fontId="68" fillId="3" borderId="11" xfId="1" applyNumberFormat="1" applyFont="1" applyFill="1" applyBorder="1" applyAlignment="1">
      <alignment horizontal="center"/>
    </xf>
    <xf numFmtId="2" fontId="68" fillId="3" borderId="10" xfId="1" applyNumberFormat="1" applyFont="1" applyFill="1" applyBorder="1" applyAlignment="1">
      <alignment horizontal="center"/>
    </xf>
    <xf numFmtId="165" fontId="68" fillId="3" borderId="10" xfId="1" applyNumberFormat="1" applyFont="1" applyFill="1" applyBorder="1" applyAlignment="1">
      <alignment horizontal="center"/>
    </xf>
    <xf numFmtId="0" fontId="66" fillId="3" borderId="0" xfId="1" applyFont="1" applyFill="1" applyBorder="1" applyAlignment="1">
      <alignment horizontal="center"/>
    </xf>
    <xf numFmtId="0" fontId="68" fillId="0" borderId="0" xfId="1" applyFont="1" applyBorder="1"/>
    <xf numFmtId="2" fontId="68" fillId="0" borderId="0" xfId="1" applyNumberFormat="1" applyFont="1" applyBorder="1" applyAlignment="1">
      <alignment horizontal="center"/>
    </xf>
    <xf numFmtId="0" fontId="66" fillId="0" borderId="0" xfId="1" applyFont="1" applyAlignment="1">
      <alignment horizontal="center"/>
    </xf>
    <xf numFmtId="49" fontId="66" fillId="0" borderId="10" xfId="1" applyNumberFormat="1" applyFont="1" applyBorder="1" applyAlignment="1">
      <alignment horizontal="center"/>
    </xf>
    <xf numFmtId="0" fontId="66" fillId="0" borderId="0" xfId="1" applyFont="1" applyBorder="1" applyAlignment="1">
      <alignment horizontal="center"/>
    </xf>
    <xf numFmtId="0" fontId="66" fillId="0" borderId="0" xfId="1" applyFont="1" applyBorder="1"/>
    <xf numFmtId="2" fontId="66" fillId="0" borderId="0" xfId="1" applyNumberFormat="1" applyFont="1" applyBorder="1" applyAlignment="1">
      <alignment horizontal="center"/>
    </xf>
    <xf numFmtId="0" fontId="66" fillId="0" borderId="9" xfId="1" applyFont="1" applyBorder="1"/>
    <xf numFmtId="2" fontId="66" fillId="0" borderId="9" xfId="1" applyNumberFormat="1" applyFont="1" applyBorder="1" applyAlignment="1">
      <alignment horizontal="center"/>
    </xf>
    <xf numFmtId="0" fontId="51" fillId="4" borderId="21" xfId="1" applyFont="1" applyFill="1" applyBorder="1" applyAlignment="1">
      <alignment horizontal="center"/>
    </xf>
    <xf numFmtId="0" fontId="51" fillId="4" borderId="5" xfId="1" applyFont="1" applyFill="1" applyBorder="1"/>
    <xf numFmtId="0" fontId="51" fillId="4" borderId="11" xfId="1" applyFont="1" applyFill="1" applyBorder="1"/>
    <xf numFmtId="0" fontId="72" fillId="4" borderId="10" xfId="1" applyFont="1" applyFill="1" applyBorder="1" applyAlignment="1">
      <alignment horizontal="center"/>
    </xf>
    <xf numFmtId="0" fontId="71" fillId="4" borderId="11" xfId="1" applyFont="1" applyFill="1" applyBorder="1" applyAlignment="1">
      <alignment horizontal="center"/>
    </xf>
    <xf numFmtId="0" fontId="66" fillId="0" borderId="18" xfId="1" applyFont="1" applyBorder="1" applyAlignment="1">
      <alignment horizontal="center"/>
    </xf>
    <xf numFmtId="165" fontId="66" fillId="0" borderId="0" xfId="1" applyNumberFormat="1" applyFont="1" applyBorder="1" applyAlignment="1">
      <alignment horizontal="center"/>
    </xf>
    <xf numFmtId="0" fontId="17" fillId="6" borderId="18" xfId="1" applyFont="1" applyFill="1" applyBorder="1" applyAlignment="1">
      <alignment horizontal="center"/>
    </xf>
    <xf numFmtId="164" fontId="12" fillId="0" borderId="0" xfId="1" applyNumberFormat="1" applyFont="1" applyAlignment="1">
      <alignment horizontal="center"/>
    </xf>
    <xf numFmtId="0" fontId="66" fillId="7" borderId="0" xfId="1" applyFont="1" applyFill="1" applyBorder="1" applyAlignment="1">
      <alignment horizontal="center"/>
    </xf>
    <xf numFmtId="0" fontId="28" fillId="0" borderId="0" xfId="1" applyFont="1" applyBorder="1"/>
    <xf numFmtId="2" fontId="28" fillId="0" borderId="0" xfId="1" applyNumberFormat="1" applyFont="1" applyBorder="1" applyAlignment="1">
      <alignment horizontal="center"/>
    </xf>
    <xf numFmtId="0" fontId="51" fillId="24" borderId="22" xfId="1" applyFont="1" applyFill="1" applyBorder="1"/>
    <xf numFmtId="2" fontId="71" fillId="24" borderId="0" xfId="1" applyNumberFormat="1" applyFont="1" applyFill="1" applyAlignment="1">
      <alignment horizontal="left"/>
    </xf>
    <xf numFmtId="0" fontId="51" fillId="24" borderId="24" xfId="1" applyFont="1" applyFill="1" applyBorder="1" applyAlignment="1">
      <alignment horizontal="left"/>
    </xf>
    <xf numFmtId="0" fontId="66" fillId="3" borderId="18" xfId="1" applyFont="1" applyFill="1" applyBorder="1"/>
    <xf numFmtId="0" fontId="12" fillId="0" borderId="16" xfId="1" applyFont="1" applyBorder="1" applyAlignment="1"/>
    <xf numFmtId="0" fontId="12" fillId="0" borderId="5" xfId="1" applyFont="1" applyBorder="1" applyAlignment="1">
      <alignment horizontal="left"/>
    </xf>
    <xf numFmtId="0" fontId="66" fillId="0" borderId="5" xfId="1" applyFont="1" applyBorder="1" applyAlignment="1">
      <alignment horizontal="left"/>
    </xf>
    <xf numFmtId="2" fontId="46" fillId="0" borderId="0" xfId="1" applyNumberFormat="1" applyFont="1" applyBorder="1" applyAlignment="1">
      <alignment horizontal="center"/>
    </xf>
    <xf numFmtId="0" fontId="66" fillId="0" borderId="18" xfId="1" applyFont="1" applyBorder="1" applyAlignment="1">
      <alignment horizontal="left"/>
    </xf>
    <xf numFmtId="0" fontId="66" fillId="0" borderId="5" xfId="1" applyFont="1" applyBorder="1" applyAlignment="1">
      <alignment horizontal="left"/>
    </xf>
    <xf numFmtId="2" fontId="17" fillId="0" borderId="11" xfId="1" applyNumberFormat="1" applyFont="1" applyBorder="1" applyAlignment="1">
      <alignment horizontal="center"/>
    </xf>
    <xf numFmtId="2" fontId="68" fillId="0" borderId="5" xfId="1" applyNumberFormat="1" applyFont="1" applyBorder="1" applyAlignment="1">
      <alignment horizontal="center"/>
    </xf>
    <xf numFmtId="2" fontId="63" fillId="0" borderId="5" xfId="1" applyNumberFormat="1" applyFont="1" applyBorder="1" applyAlignment="1">
      <alignment horizontal="center"/>
    </xf>
    <xf numFmtId="0" fontId="12" fillId="7" borderId="25" xfId="1" applyFont="1" applyFill="1" applyBorder="1" applyAlignment="1">
      <alignment horizontal="center"/>
    </xf>
    <xf numFmtId="0" fontId="12" fillId="3" borderId="18" xfId="1" applyFont="1" applyFill="1" applyBorder="1" applyAlignment="1">
      <alignment horizontal="left"/>
    </xf>
    <xf numFmtId="0" fontId="12" fillId="3" borderId="5" xfId="1" applyFont="1" applyFill="1" applyBorder="1" applyAlignment="1">
      <alignment horizontal="left"/>
    </xf>
    <xf numFmtId="0" fontId="12" fillId="3" borderId="11" xfId="1" applyFont="1" applyFill="1" applyBorder="1" applyAlignment="1">
      <alignment horizontal="left"/>
    </xf>
    <xf numFmtId="0" fontId="73" fillId="0" borderId="18" xfId="1" applyFont="1" applyBorder="1"/>
    <xf numFmtId="0" fontId="73" fillId="0" borderId="5" xfId="1" applyFont="1" applyBorder="1"/>
    <xf numFmtId="2" fontId="73" fillId="0" borderId="11" xfId="1" applyNumberFormat="1" applyFont="1" applyBorder="1" applyAlignment="1">
      <alignment horizontal="center"/>
    </xf>
    <xf numFmtId="0" fontId="12" fillId="0" borderId="23" xfId="1" applyFont="1" applyBorder="1" applyAlignment="1"/>
    <xf numFmtId="0" fontId="12" fillId="0" borderId="22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23" xfId="1" applyFont="1" applyBorder="1" applyAlignment="1">
      <alignment horizontal="left"/>
    </xf>
    <xf numFmtId="0" fontId="12" fillId="0" borderId="16" xfId="1" applyFont="1" applyBorder="1" applyAlignment="1">
      <alignment horizontal="left"/>
    </xf>
    <xf numFmtId="0" fontId="12" fillId="0" borderId="22" xfId="1" applyFont="1" applyBorder="1" applyAlignment="1">
      <alignment horizontal="left"/>
    </xf>
    <xf numFmtId="0" fontId="12" fillId="0" borderId="18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28" fillId="0" borderId="18" xfId="1" applyFont="1" applyBorder="1" applyAlignment="1">
      <alignment horizontal="left"/>
    </xf>
    <xf numFmtId="0" fontId="28" fillId="0" borderId="5" xfId="1" applyFont="1" applyBorder="1" applyAlignment="1">
      <alignment horizontal="left"/>
    </xf>
    <xf numFmtId="0" fontId="28" fillId="0" borderId="11" xfId="1" applyFont="1" applyBorder="1" applyAlignment="1">
      <alignment horizontal="left"/>
    </xf>
    <xf numFmtId="0" fontId="66" fillId="0" borderId="18" xfId="1" applyFont="1" applyBorder="1" applyAlignment="1">
      <alignment horizontal="left"/>
    </xf>
    <xf numFmtId="0" fontId="66" fillId="0" borderId="5" xfId="1" applyFont="1" applyBorder="1" applyAlignment="1">
      <alignment horizontal="left"/>
    </xf>
    <xf numFmtId="0" fontId="12" fillId="0" borderId="10" xfId="1" applyFont="1" applyBorder="1" applyAlignment="1"/>
    <xf numFmtId="2" fontId="66" fillId="0" borderId="16" xfId="1" applyNumberFormat="1" applyFont="1" applyBorder="1" applyAlignment="1">
      <alignment horizontal="center"/>
    </xf>
    <xf numFmtId="2" fontId="68" fillId="3" borderId="16" xfId="1" applyNumberFormat="1" applyFont="1" applyFill="1" applyBorder="1" applyAlignment="1">
      <alignment horizontal="center"/>
    </xf>
    <xf numFmtId="0" fontId="28" fillId="0" borderId="0" xfId="1" applyFont="1" applyBorder="1" applyAlignment="1">
      <alignment horizontal="center"/>
    </xf>
    <xf numFmtId="2" fontId="28" fillId="0" borderId="0" xfId="1" applyNumberFormat="1" applyFont="1" applyBorder="1"/>
    <xf numFmtId="165" fontId="28" fillId="0" borderId="0" xfId="1" applyNumberFormat="1" applyFont="1" applyBorder="1" applyAlignment="1">
      <alignment horizontal="center"/>
    </xf>
    <xf numFmtId="0" fontId="63" fillId="3" borderId="10" xfId="1" applyFont="1" applyFill="1" applyBorder="1" applyAlignment="1">
      <alignment horizontal="center"/>
    </xf>
    <xf numFmtId="0" fontId="20" fillId="3" borderId="16" xfId="1" applyFont="1" applyFill="1" applyBorder="1" applyAlignment="1">
      <alignment horizontal="left"/>
    </xf>
    <xf numFmtId="0" fontId="29" fillId="0" borderId="5" xfId="1" applyFont="1" applyBorder="1"/>
    <xf numFmtId="2" fontId="38" fillId="0" borderId="10" xfId="1" applyNumberFormat="1" applyFont="1" applyBorder="1" applyAlignment="1">
      <alignment horizontal="center"/>
    </xf>
    <xf numFmtId="0" fontId="12" fillId="0" borderId="10" xfId="1" applyFont="1" applyBorder="1" applyAlignment="1">
      <alignment horizontal="left"/>
    </xf>
    <xf numFmtId="0" fontId="28" fillId="0" borderId="18" xfId="1" applyFont="1" applyBorder="1" applyAlignment="1">
      <alignment horizontal="left"/>
    </xf>
    <xf numFmtId="0" fontId="16" fillId="4" borderId="18" xfId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2" fillId="0" borderId="18" xfId="1" applyFont="1" applyBorder="1" applyAlignment="1">
      <alignment horizontal="left"/>
    </xf>
    <xf numFmtId="0" fontId="12" fillId="0" borderId="0" xfId="1" applyFont="1" applyAlignment="1">
      <alignment horizontal="center"/>
    </xf>
    <xf numFmtId="0" fontId="66" fillId="0" borderId="18" xfId="1" applyFont="1" applyBorder="1" applyAlignment="1">
      <alignment horizontal="left"/>
    </xf>
    <xf numFmtId="0" fontId="66" fillId="0" borderId="5" xfId="1" applyFont="1" applyBorder="1" applyAlignment="1">
      <alignment horizontal="left"/>
    </xf>
    <xf numFmtId="2" fontId="17" fillId="0" borderId="11" xfId="1" applyNumberFormat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28" fillId="0" borderId="5" xfId="1" applyFont="1" applyBorder="1" applyAlignment="1">
      <alignment horizontal="left"/>
    </xf>
    <xf numFmtId="0" fontId="28" fillId="0" borderId="11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12" fillId="0" borderId="23" xfId="1" applyFont="1" applyBorder="1" applyAlignment="1">
      <alignment horizontal="left"/>
    </xf>
    <xf numFmtId="0" fontId="12" fillId="0" borderId="16" xfId="1" applyFont="1" applyBorder="1" applyAlignment="1">
      <alignment horizontal="left"/>
    </xf>
    <xf numFmtId="0" fontId="12" fillId="0" borderId="22" xfId="1" applyFont="1" applyBorder="1" applyAlignment="1">
      <alignment horizontal="left"/>
    </xf>
    <xf numFmtId="2" fontId="66" fillId="3" borderId="0" xfId="1" applyNumberFormat="1" applyFont="1" applyFill="1" applyAlignment="1">
      <alignment horizontal="center"/>
    </xf>
    <xf numFmtId="2" fontId="66" fillId="3" borderId="0" xfId="1" applyNumberFormat="1" applyFont="1" applyFill="1"/>
    <xf numFmtId="0" fontId="66" fillId="3" borderId="5" xfId="1" applyFont="1" applyFill="1" applyBorder="1"/>
    <xf numFmtId="2" fontId="66" fillId="3" borderId="11" xfId="1" applyNumberFormat="1" applyFont="1" applyFill="1" applyBorder="1" applyAlignment="1">
      <alignment horizontal="center"/>
    </xf>
    <xf numFmtId="165" fontId="66" fillId="3" borderId="10" xfId="1" applyNumberFormat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0" xfId="1" applyFont="1" applyAlignment="1">
      <alignment horizontal="center"/>
    </xf>
    <xf numFmtId="2" fontId="17" fillId="0" borderId="11" xfId="1" applyNumberFormat="1" applyFont="1" applyBorder="1" applyAlignment="1">
      <alignment horizontal="center"/>
    </xf>
    <xf numFmtId="2" fontId="6" fillId="0" borderId="12" xfId="1" applyNumberFormat="1" applyFont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1" fillId="0" borderId="5" xfId="1" applyBorder="1" applyAlignment="1">
      <alignment horizontal="center"/>
    </xf>
    <xf numFmtId="0" fontId="12" fillId="3" borderId="5" xfId="1" applyFont="1" applyFill="1" applyBorder="1"/>
    <xf numFmtId="2" fontId="12" fillId="3" borderId="11" xfId="1" applyNumberFormat="1" applyFont="1" applyFill="1" applyBorder="1" applyAlignment="1">
      <alignment horizontal="center"/>
    </xf>
    <xf numFmtId="2" fontId="11" fillId="2" borderId="37" xfId="1" applyNumberFormat="1" applyFont="1" applyFill="1" applyBorder="1" applyAlignment="1">
      <alignment horizontal="center"/>
    </xf>
    <xf numFmtId="0" fontId="11" fillId="2" borderId="37" xfId="1" applyFont="1" applyFill="1" applyBorder="1" applyAlignment="1">
      <alignment horizontal="center"/>
    </xf>
    <xf numFmtId="0" fontId="10" fillId="2" borderId="38" xfId="1" applyFont="1" applyFill="1" applyBorder="1" applyAlignment="1">
      <alignment horizontal="center" wrapText="1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2" fontId="75" fillId="0" borderId="0" xfId="0" applyNumberFormat="1" applyFont="1" applyAlignment="1">
      <alignment horizontal="center" vertical="center"/>
    </xf>
    <xf numFmtId="0" fontId="42" fillId="2" borderId="8" xfId="1" applyFont="1" applyFill="1" applyBorder="1" applyAlignment="1">
      <alignment horizontal="center"/>
    </xf>
    <xf numFmtId="0" fontId="42" fillId="2" borderId="7" xfId="1" applyFont="1" applyFill="1" applyBorder="1" applyAlignment="1">
      <alignment horizontal="center"/>
    </xf>
    <xf numFmtId="15" fontId="9" fillId="0" borderId="6" xfId="1" applyNumberFormat="1" applyFont="1" applyBorder="1" applyAlignment="1">
      <alignment horizontal="left"/>
    </xf>
    <xf numFmtId="15" fontId="9" fillId="0" borderId="11" xfId="1" applyNumberFormat="1" applyFont="1" applyBorder="1" applyAlignment="1">
      <alignment horizontal="left"/>
    </xf>
    <xf numFmtId="0" fontId="7" fillId="2" borderId="31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15" fontId="52" fillId="0" borderId="15" xfId="1" applyNumberFormat="1" applyFont="1" applyBorder="1" applyAlignment="1">
      <alignment horizontal="center"/>
    </xf>
    <xf numFmtId="15" fontId="52" fillId="0" borderId="10" xfId="1" applyNumberFormat="1" applyFont="1" applyBorder="1" applyAlignment="1">
      <alignment horizontal="center"/>
    </xf>
    <xf numFmtId="15" fontId="6" fillId="0" borderId="15" xfId="1" applyNumberFormat="1" applyFont="1" applyBorder="1" applyAlignment="1">
      <alignment horizontal="left"/>
    </xf>
    <xf numFmtId="15" fontId="6" fillId="0" borderId="10" xfId="1" applyNumberFormat="1" applyFont="1" applyBorder="1" applyAlignment="1">
      <alignment horizontal="left"/>
    </xf>
    <xf numFmtId="0" fontId="42" fillId="2" borderId="28" xfId="1" applyFont="1" applyFill="1" applyBorder="1" applyAlignment="1">
      <alignment horizontal="center"/>
    </xf>
    <xf numFmtId="15" fontId="6" fillId="0" borderId="35" xfId="1" applyNumberFormat="1" applyFont="1" applyBorder="1" applyAlignment="1">
      <alignment horizontal="left"/>
    </xf>
    <xf numFmtId="15" fontId="6" fillId="0" borderId="12" xfId="1" applyNumberFormat="1" applyFont="1" applyBorder="1" applyAlignment="1">
      <alignment horizontal="left"/>
    </xf>
    <xf numFmtId="15" fontId="9" fillId="0" borderId="15" xfId="1" applyNumberFormat="1" applyFont="1" applyBorder="1" applyAlignment="1">
      <alignment horizontal="left"/>
    </xf>
    <xf numFmtId="15" fontId="9" fillId="0" borderId="10" xfId="1" applyNumberFormat="1" applyFont="1" applyBorder="1" applyAlignment="1">
      <alignment horizontal="left"/>
    </xf>
    <xf numFmtId="15" fontId="6" fillId="0" borderId="6" xfId="1" applyNumberFormat="1" applyFont="1" applyBorder="1" applyAlignment="1">
      <alignment horizontal="left"/>
    </xf>
    <xf numFmtId="15" fontId="6" fillId="0" borderId="11" xfId="1" applyNumberFormat="1" applyFont="1" applyBorder="1" applyAlignment="1">
      <alignment horizontal="left"/>
    </xf>
    <xf numFmtId="15" fontId="6" fillId="0" borderId="6" xfId="1" applyNumberFormat="1" applyFont="1" applyBorder="1" applyAlignment="1">
      <alignment horizontal="center"/>
    </xf>
    <xf numFmtId="15" fontId="6" fillId="0" borderId="5" xfId="1" applyNumberFormat="1" applyFont="1" applyBorder="1" applyAlignment="1">
      <alignment horizontal="center"/>
    </xf>
    <xf numFmtId="15" fontId="6" fillId="0" borderId="11" xfId="1" applyNumberFormat="1" applyFont="1" applyBorder="1" applyAlignment="1">
      <alignment horizontal="center"/>
    </xf>
    <xf numFmtId="0" fontId="11" fillId="2" borderId="36" xfId="1" applyFont="1" applyFill="1" applyBorder="1" applyAlignment="1">
      <alignment horizontal="center"/>
    </xf>
    <xf numFmtId="0" fontId="11" fillId="2" borderId="37" xfId="1" applyFont="1" applyFill="1" applyBorder="1" applyAlignment="1">
      <alignment horizontal="center"/>
    </xf>
    <xf numFmtId="0" fontId="53" fillId="0" borderId="15" xfId="1" applyFont="1" applyBorder="1" applyAlignment="1">
      <alignment horizontal="center"/>
    </xf>
    <xf numFmtId="0" fontId="53" fillId="0" borderId="10" xfId="1" applyFont="1" applyBorder="1" applyAlignment="1">
      <alignment horizontal="center"/>
    </xf>
    <xf numFmtId="15" fontId="9" fillId="0" borderId="8" xfId="1" applyNumberFormat="1" applyFont="1" applyBorder="1" applyAlignment="1">
      <alignment horizontal="center"/>
    </xf>
    <xf numFmtId="15" fontId="9" fillId="0" borderId="7" xfId="1" applyNumberFormat="1" applyFont="1" applyBorder="1" applyAlignment="1">
      <alignment horizontal="center"/>
    </xf>
    <xf numFmtId="15" fontId="9" fillId="0" borderId="34" xfId="1" applyNumberFormat="1" applyFont="1" applyBorder="1" applyAlignment="1">
      <alignment horizontal="center"/>
    </xf>
    <xf numFmtId="0" fontId="45" fillId="8" borderId="25" xfId="1" applyFont="1" applyFill="1" applyBorder="1" applyAlignment="1">
      <alignment horizontal="center"/>
    </xf>
    <xf numFmtId="0" fontId="45" fillId="8" borderId="0" xfId="1" applyFont="1" applyFill="1" applyAlignment="1">
      <alignment horizontal="center"/>
    </xf>
    <xf numFmtId="0" fontId="44" fillId="14" borderId="0" xfId="1" applyFont="1" applyFill="1" applyBorder="1" applyAlignment="1">
      <alignment horizontal="center"/>
    </xf>
    <xf numFmtId="0" fontId="44" fillId="7" borderId="18" xfId="1" applyFont="1" applyFill="1" applyBorder="1" applyAlignment="1">
      <alignment horizontal="left"/>
    </xf>
    <xf numFmtId="0" fontId="44" fillId="7" borderId="5" xfId="1" applyFont="1" applyFill="1" applyBorder="1" applyAlignment="1">
      <alignment horizontal="left"/>
    </xf>
    <xf numFmtId="0" fontId="44" fillId="7" borderId="11" xfId="1" applyFont="1" applyFill="1" applyBorder="1" applyAlignment="1">
      <alignment horizontal="left"/>
    </xf>
    <xf numFmtId="0" fontId="12" fillId="0" borderId="18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22" fillId="7" borderId="5" xfId="1" applyFont="1" applyFill="1" applyBorder="1" applyAlignment="1">
      <alignment horizontal="left"/>
    </xf>
    <xf numFmtId="0" fontId="12" fillId="7" borderId="5" xfId="1" applyFont="1" applyFill="1" applyBorder="1" applyAlignment="1">
      <alignment horizontal="left"/>
    </xf>
    <xf numFmtId="0" fontId="22" fillId="7" borderId="9" xfId="1" applyFont="1" applyFill="1" applyBorder="1" applyAlignment="1">
      <alignment horizontal="left"/>
    </xf>
    <xf numFmtId="0" fontId="62" fillId="10" borderId="9" xfId="1" applyFont="1" applyFill="1" applyBorder="1" applyAlignment="1">
      <alignment horizontal="center" vertical="top"/>
    </xf>
    <xf numFmtId="0" fontId="64" fillId="10" borderId="18" xfId="1" applyFont="1" applyFill="1" applyBorder="1" applyAlignment="1">
      <alignment horizontal="center"/>
    </xf>
    <xf numFmtId="0" fontId="64" fillId="10" borderId="5" xfId="1" applyFont="1" applyFill="1" applyBorder="1" applyAlignment="1">
      <alignment horizontal="center"/>
    </xf>
    <xf numFmtId="0" fontId="64" fillId="10" borderId="11" xfId="1" applyFont="1" applyFill="1" applyBorder="1" applyAlignment="1">
      <alignment horizontal="center"/>
    </xf>
    <xf numFmtId="0" fontId="16" fillId="2" borderId="23" xfId="1" applyFont="1" applyFill="1" applyBorder="1" applyAlignment="1">
      <alignment horizontal="center"/>
    </xf>
    <xf numFmtId="0" fontId="16" fillId="2" borderId="16" xfId="1" applyFont="1" applyFill="1" applyBorder="1" applyAlignment="1">
      <alignment horizontal="center"/>
    </xf>
    <xf numFmtId="0" fontId="16" fillId="2" borderId="22" xfId="1" applyFont="1" applyFill="1" applyBorder="1" applyAlignment="1">
      <alignment horizontal="center"/>
    </xf>
    <xf numFmtId="0" fontId="12" fillId="3" borderId="10" xfId="1" applyFont="1" applyFill="1" applyBorder="1" applyAlignment="1">
      <alignment horizontal="left"/>
    </xf>
    <xf numFmtId="0" fontId="16" fillId="9" borderId="21" xfId="1" applyFont="1" applyFill="1" applyBorder="1" applyAlignment="1">
      <alignment horizontal="center"/>
    </xf>
    <xf numFmtId="0" fontId="16" fillId="9" borderId="9" xfId="1" applyFont="1" applyFill="1" applyBorder="1" applyAlignment="1">
      <alignment horizontal="center"/>
    </xf>
    <xf numFmtId="0" fontId="16" fillId="9" borderId="20" xfId="1" applyFont="1" applyFill="1" applyBorder="1" applyAlignment="1">
      <alignment horizontal="center"/>
    </xf>
    <xf numFmtId="0" fontId="12" fillId="0" borderId="10" xfId="1" applyFont="1" applyBorder="1" applyAlignment="1">
      <alignment horizontal="left"/>
    </xf>
    <xf numFmtId="0" fontId="44" fillId="7" borderId="0" xfId="1" applyFont="1" applyFill="1" applyBorder="1" applyAlignment="1">
      <alignment horizontal="left"/>
    </xf>
    <xf numFmtId="0" fontId="28" fillId="0" borderId="10" xfId="1" applyFont="1" applyBorder="1" applyAlignment="1">
      <alignment horizontal="left"/>
    </xf>
    <xf numFmtId="0" fontId="28" fillId="0" borderId="18" xfId="1" applyFont="1" applyBorder="1" applyAlignment="1">
      <alignment horizontal="left"/>
    </xf>
    <xf numFmtId="164" fontId="12" fillId="0" borderId="10" xfId="1" applyNumberFormat="1" applyFont="1" applyBorder="1" applyAlignment="1">
      <alignment horizontal="left"/>
    </xf>
    <xf numFmtId="0" fontId="64" fillId="10" borderId="25" xfId="1" applyFont="1" applyFill="1" applyBorder="1" applyAlignment="1">
      <alignment horizontal="center" vertical="top"/>
    </xf>
    <xf numFmtId="0" fontId="64" fillId="10" borderId="0" xfId="1" applyFont="1" applyFill="1" applyAlignment="1">
      <alignment horizontal="center" vertical="top"/>
    </xf>
    <xf numFmtId="0" fontId="64" fillId="10" borderId="24" xfId="1" applyFont="1" applyFill="1" applyBorder="1" applyAlignment="1">
      <alignment horizontal="center" vertical="top"/>
    </xf>
    <xf numFmtId="0" fontId="51" fillId="7" borderId="10" xfId="1" applyFont="1" applyFill="1" applyBorder="1" applyAlignment="1">
      <alignment horizontal="center"/>
    </xf>
    <xf numFmtId="0" fontId="50" fillId="7" borderId="16" xfId="1" applyFont="1" applyFill="1" applyBorder="1" applyAlignment="1">
      <alignment horizontal="left"/>
    </xf>
    <xf numFmtId="0" fontId="66" fillId="7" borderId="16" xfId="1" applyFont="1" applyFill="1" applyBorder="1" applyAlignment="1">
      <alignment horizontal="left"/>
    </xf>
    <xf numFmtId="0" fontId="16" fillId="4" borderId="2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/>
    </xf>
    <xf numFmtId="0" fontId="17" fillId="5" borderId="23" xfId="1" applyFont="1" applyFill="1" applyBorder="1" applyAlignment="1">
      <alignment horizontal="center"/>
    </xf>
    <xf numFmtId="0" fontId="17" fillId="5" borderId="16" xfId="1" applyFont="1" applyFill="1" applyBorder="1" applyAlignment="1">
      <alignment horizontal="center"/>
    </xf>
    <xf numFmtId="0" fontId="17" fillId="5" borderId="22" xfId="1" applyFont="1" applyFill="1" applyBorder="1" applyAlignment="1">
      <alignment horizontal="center"/>
    </xf>
    <xf numFmtId="0" fontId="46" fillId="6" borderId="5" xfId="1" applyFont="1" applyFill="1" applyBorder="1" applyAlignment="1">
      <alignment horizontal="left"/>
    </xf>
    <xf numFmtId="0" fontId="46" fillId="6" borderId="11" xfId="1" applyFont="1" applyFill="1" applyBorder="1" applyAlignment="1">
      <alignment horizontal="left"/>
    </xf>
    <xf numFmtId="0" fontId="17" fillId="6" borderId="23" xfId="1" applyFont="1" applyFill="1" applyBorder="1" applyAlignment="1">
      <alignment horizontal="center"/>
    </xf>
    <xf numFmtId="0" fontId="17" fillId="6" borderId="16" xfId="1" applyFont="1" applyFill="1" applyBorder="1" applyAlignment="1">
      <alignment horizontal="center"/>
    </xf>
    <xf numFmtId="0" fontId="17" fillId="6" borderId="22" xfId="1" applyFont="1" applyFill="1" applyBorder="1" applyAlignment="1">
      <alignment horizontal="center"/>
    </xf>
    <xf numFmtId="0" fontId="22" fillId="7" borderId="18" xfId="1" applyFont="1" applyFill="1" applyBorder="1" applyAlignment="1">
      <alignment horizontal="left"/>
    </xf>
    <xf numFmtId="0" fontId="22" fillId="7" borderId="11" xfId="1" applyFont="1" applyFill="1" applyBorder="1" applyAlignment="1">
      <alignment horizontal="left"/>
    </xf>
    <xf numFmtId="0" fontId="22" fillId="7" borderId="0" xfId="1" applyFont="1" applyFill="1" applyBorder="1" applyAlignment="1">
      <alignment horizontal="left"/>
    </xf>
    <xf numFmtId="0" fontId="16" fillId="10" borderId="25" xfId="1" applyFont="1" applyFill="1" applyBorder="1" applyAlignment="1">
      <alignment horizontal="center"/>
    </xf>
    <xf numFmtId="0" fontId="16" fillId="10" borderId="0" xfId="1" applyFont="1" applyFill="1" applyAlignment="1">
      <alignment horizontal="center"/>
    </xf>
    <xf numFmtId="0" fontId="16" fillId="10" borderId="24" xfId="1" applyFont="1" applyFill="1" applyBorder="1" applyAlignment="1">
      <alignment horizontal="center"/>
    </xf>
    <xf numFmtId="0" fontId="28" fillId="0" borderId="5" xfId="1" applyFont="1" applyBorder="1" applyAlignment="1">
      <alignment horizontal="left"/>
    </xf>
    <xf numFmtId="0" fontId="28" fillId="0" borderId="11" xfId="1" applyFont="1" applyBorder="1" applyAlignment="1">
      <alignment horizontal="left"/>
    </xf>
    <xf numFmtId="0" fontId="59" fillId="23" borderId="16" xfId="1" applyFont="1" applyFill="1" applyBorder="1" applyAlignment="1">
      <alignment horizontal="center"/>
    </xf>
    <xf numFmtId="0" fontId="21" fillId="23" borderId="16" xfId="1" applyFont="1" applyFill="1" applyBorder="1" applyAlignment="1">
      <alignment horizontal="center"/>
    </xf>
    <xf numFmtId="0" fontId="22" fillId="7" borderId="16" xfId="1" applyFont="1" applyFill="1" applyBorder="1" applyAlignment="1">
      <alignment horizontal="left"/>
    </xf>
    <xf numFmtId="0" fontId="45" fillId="24" borderId="10" xfId="1" applyFont="1" applyFill="1" applyBorder="1" applyAlignment="1">
      <alignment horizontal="center"/>
    </xf>
    <xf numFmtId="0" fontId="45" fillId="24" borderId="18" xfId="1" applyFont="1" applyFill="1" applyBorder="1" applyAlignment="1">
      <alignment horizontal="center"/>
    </xf>
    <xf numFmtId="0" fontId="45" fillId="24" borderId="5" xfId="1" applyFont="1" applyFill="1" applyBorder="1" applyAlignment="1">
      <alignment horizontal="center"/>
    </xf>
    <xf numFmtId="0" fontId="45" fillId="24" borderId="11" xfId="1" applyFont="1" applyFill="1" applyBorder="1" applyAlignment="1">
      <alignment horizontal="center"/>
    </xf>
    <xf numFmtId="0" fontId="45" fillId="24" borderId="21" xfId="1" applyFont="1" applyFill="1" applyBorder="1" applyAlignment="1">
      <alignment horizontal="center"/>
    </xf>
    <xf numFmtId="0" fontId="45" fillId="24" borderId="9" xfId="1" applyFont="1" applyFill="1" applyBorder="1" applyAlignment="1">
      <alignment horizontal="center"/>
    </xf>
    <xf numFmtId="0" fontId="45" fillId="24" borderId="20" xfId="1" applyFont="1" applyFill="1" applyBorder="1" applyAlignment="1">
      <alignment horizontal="center"/>
    </xf>
    <xf numFmtId="0" fontId="43" fillId="0" borderId="5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21" fillId="7" borderId="5" xfId="1" applyFont="1" applyFill="1" applyBorder="1" applyAlignment="1">
      <alignment horizontal="left"/>
    </xf>
    <xf numFmtId="0" fontId="21" fillId="7" borderId="11" xfId="1" applyFont="1" applyFill="1" applyBorder="1" applyAlignment="1">
      <alignment horizontal="left"/>
    </xf>
    <xf numFmtId="0" fontId="45" fillId="24" borderId="23" xfId="1" applyFont="1" applyFill="1" applyBorder="1" applyAlignment="1">
      <alignment horizontal="center"/>
    </xf>
    <xf numFmtId="0" fontId="45" fillId="24" borderId="16" xfId="1" applyFont="1" applyFill="1" applyBorder="1" applyAlignment="1">
      <alignment horizontal="center"/>
    </xf>
    <xf numFmtId="0" fontId="45" fillId="24" borderId="0" xfId="1" applyFont="1" applyFill="1" applyBorder="1" applyAlignment="1">
      <alignment horizontal="center"/>
    </xf>
    <xf numFmtId="0" fontId="66" fillId="0" borderId="10" xfId="1" applyFont="1" applyBorder="1" applyAlignment="1">
      <alignment horizontal="left"/>
    </xf>
    <xf numFmtId="0" fontId="66" fillId="0" borderId="18" xfId="1" applyFont="1" applyBorder="1" applyAlignment="1">
      <alignment horizontal="left"/>
    </xf>
    <xf numFmtId="0" fontId="45" fillId="24" borderId="0" xfId="1" applyFont="1" applyFill="1" applyAlignment="1">
      <alignment horizontal="center"/>
    </xf>
    <xf numFmtId="0" fontId="50" fillId="7" borderId="18" xfId="1" applyFont="1" applyFill="1" applyBorder="1" applyAlignment="1">
      <alignment horizontal="left"/>
    </xf>
    <xf numFmtId="0" fontId="66" fillId="7" borderId="5" xfId="1" applyFont="1" applyFill="1" applyBorder="1" applyAlignment="1">
      <alignment horizontal="left"/>
    </xf>
    <xf numFmtId="0" fontId="66" fillId="7" borderId="11" xfId="1" applyFont="1" applyFill="1" applyBorder="1" applyAlignment="1">
      <alignment horizontal="left"/>
    </xf>
    <xf numFmtId="0" fontId="17" fillId="0" borderId="5" xfId="1" applyFont="1" applyBorder="1" applyAlignment="1">
      <alignment horizontal="center"/>
    </xf>
    <xf numFmtId="0" fontId="12" fillId="0" borderId="0" xfId="1" applyFont="1" applyAlignment="1">
      <alignment horizontal="center"/>
    </xf>
    <xf numFmtId="0" fontId="25" fillId="24" borderId="25" xfId="1" applyFont="1" applyFill="1" applyBorder="1" applyAlignment="1">
      <alignment horizontal="center"/>
    </xf>
    <xf numFmtId="0" fontId="25" fillId="24" borderId="0" xfId="1" applyFont="1" applyFill="1" applyAlignment="1">
      <alignment horizontal="center"/>
    </xf>
    <xf numFmtId="0" fontId="25" fillId="24" borderId="24" xfId="1" applyFont="1" applyFill="1" applyBorder="1" applyAlignment="1">
      <alignment horizontal="center"/>
    </xf>
    <xf numFmtId="0" fontId="16" fillId="2" borderId="18" xfId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45" fillId="24" borderId="22" xfId="1" applyFont="1" applyFill="1" applyBorder="1" applyAlignment="1">
      <alignment horizontal="center"/>
    </xf>
    <xf numFmtId="0" fontId="66" fillId="0" borderId="5" xfId="1" applyFont="1" applyBorder="1" applyAlignment="1">
      <alignment horizontal="left"/>
    </xf>
    <xf numFmtId="0" fontId="45" fillId="24" borderId="19" xfId="1" applyFont="1" applyFill="1" applyBorder="1" applyAlignment="1">
      <alignment horizontal="center"/>
    </xf>
    <xf numFmtId="2" fontId="17" fillId="0" borderId="5" xfId="1" applyNumberFormat="1" applyFont="1" applyBorder="1" applyAlignment="1">
      <alignment horizontal="center"/>
    </xf>
    <xf numFmtId="2" fontId="17" fillId="0" borderId="11" xfId="1" applyNumberFormat="1" applyFont="1" applyBorder="1" applyAlignment="1">
      <alignment horizontal="center"/>
    </xf>
    <xf numFmtId="0" fontId="61" fillId="0" borderId="5" xfId="1" applyFont="1" applyBorder="1" applyAlignment="1">
      <alignment horizontal="center"/>
    </xf>
    <xf numFmtId="0" fontId="60" fillId="0" borderId="11" xfId="1" applyFont="1" applyBorder="1" applyAlignment="1">
      <alignment horizontal="center"/>
    </xf>
    <xf numFmtId="0" fontId="50" fillId="7" borderId="5" xfId="1" applyFont="1" applyFill="1" applyBorder="1" applyAlignment="1">
      <alignment horizontal="left"/>
    </xf>
    <xf numFmtId="0" fontId="50" fillId="7" borderId="11" xfId="1" applyFont="1" applyFill="1" applyBorder="1" applyAlignment="1">
      <alignment horizontal="left"/>
    </xf>
    <xf numFmtId="0" fontId="21" fillId="7" borderId="0" xfId="1" applyFont="1" applyFill="1" applyBorder="1" applyAlignment="1">
      <alignment horizontal="left"/>
    </xf>
    <xf numFmtId="0" fontId="21" fillId="7" borderId="24" xfId="1" applyFont="1" applyFill="1" applyBorder="1" applyAlignment="1">
      <alignment horizontal="left"/>
    </xf>
    <xf numFmtId="0" fontId="12" fillId="0" borderId="13" xfId="1" applyFont="1" applyBorder="1" applyAlignment="1">
      <alignment horizontal="left"/>
    </xf>
    <xf numFmtId="0" fontId="44" fillId="7" borderId="16" xfId="1" applyFont="1" applyFill="1" applyBorder="1" applyAlignment="1">
      <alignment horizontal="left"/>
    </xf>
    <xf numFmtId="0" fontId="16" fillId="4" borderId="18" xfId="1" applyFont="1" applyFill="1" applyBorder="1" applyAlignment="1">
      <alignment horizontal="center"/>
    </xf>
    <xf numFmtId="0" fontId="16" fillId="4" borderId="5" xfId="1" applyFont="1" applyFill="1" applyBorder="1" applyAlignment="1">
      <alignment horizontal="center"/>
    </xf>
    <xf numFmtId="0" fontId="16" fillId="4" borderId="11" xfId="1" applyFont="1" applyFill="1" applyBorder="1" applyAlignment="1">
      <alignment horizontal="center"/>
    </xf>
    <xf numFmtId="0" fontId="64" fillId="12" borderId="10" xfId="1" applyFont="1" applyFill="1" applyBorder="1" applyAlignment="1">
      <alignment horizontal="center"/>
    </xf>
    <xf numFmtId="0" fontId="58" fillId="7" borderId="16" xfId="1" applyFont="1" applyFill="1" applyBorder="1" applyAlignment="1">
      <alignment horizontal="left"/>
    </xf>
    <xf numFmtId="0" fontId="65" fillId="22" borderId="10" xfId="1" applyFont="1" applyFill="1" applyBorder="1" applyAlignment="1">
      <alignment horizontal="center"/>
    </xf>
    <xf numFmtId="0" fontId="45" fillId="10" borderId="18" xfId="1" applyFont="1" applyFill="1" applyBorder="1" applyAlignment="1">
      <alignment horizontal="center"/>
    </xf>
    <xf numFmtId="0" fontId="45" fillId="10" borderId="5" xfId="1" applyFont="1" applyFill="1" applyBorder="1" applyAlignment="1">
      <alignment horizontal="center"/>
    </xf>
    <xf numFmtId="0" fontId="45" fillId="10" borderId="11" xfId="1" applyFont="1" applyFill="1" applyBorder="1" applyAlignment="1">
      <alignment horizontal="center"/>
    </xf>
    <xf numFmtId="164" fontId="22" fillId="7" borderId="5" xfId="1" applyNumberFormat="1" applyFont="1" applyFill="1" applyBorder="1" applyAlignment="1">
      <alignment horizontal="left"/>
    </xf>
    <xf numFmtId="0" fontId="12" fillId="0" borderId="23" xfId="1" applyFont="1" applyBorder="1" applyAlignment="1">
      <alignment horizontal="left"/>
    </xf>
    <xf numFmtId="0" fontId="12" fillId="0" borderId="16" xfId="1" applyFont="1" applyBorder="1" applyAlignment="1">
      <alignment horizontal="left"/>
    </xf>
    <xf numFmtId="0" fontId="12" fillId="0" borderId="22" xfId="1" applyFont="1" applyBorder="1" applyAlignment="1">
      <alignment horizontal="left"/>
    </xf>
    <xf numFmtId="0" fontId="1" fillId="0" borderId="5" xfId="1" applyBorder="1" applyAlignment="1">
      <alignment horizontal="center"/>
    </xf>
    <xf numFmtId="0" fontId="28" fillId="0" borderId="23" xfId="1" applyFont="1" applyBorder="1" applyAlignment="1">
      <alignment horizontal="center"/>
    </xf>
    <xf numFmtId="0" fontId="28" fillId="0" borderId="21" xfId="1" applyFont="1" applyBorder="1" applyAlignment="1">
      <alignment horizontal="center"/>
    </xf>
    <xf numFmtId="0" fontId="48" fillId="21" borderId="18" xfId="1" applyFont="1" applyFill="1" applyBorder="1" applyAlignment="1">
      <alignment horizontal="center"/>
    </xf>
    <xf numFmtId="0" fontId="48" fillId="21" borderId="5" xfId="1" applyFont="1" applyFill="1" applyBorder="1" applyAlignment="1">
      <alignment horizontal="center"/>
    </xf>
    <xf numFmtId="0" fontId="48" fillId="21" borderId="11" xfId="1" applyFont="1" applyFill="1" applyBorder="1" applyAlignment="1">
      <alignment horizontal="center"/>
    </xf>
    <xf numFmtId="0" fontId="48" fillId="19" borderId="18" xfId="1" applyFont="1" applyFill="1" applyBorder="1" applyAlignment="1">
      <alignment horizontal="center"/>
    </xf>
    <xf numFmtId="0" fontId="48" fillId="19" borderId="5" xfId="1" applyFont="1" applyFill="1" applyBorder="1" applyAlignment="1">
      <alignment horizontal="center"/>
    </xf>
    <xf numFmtId="0" fontId="48" fillId="19" borderId="11" xfId="1" applyFont="1" applyFill="1" applyBorder="1" applyAlignment="1">
      <alignment horizontal="center"/>
    </xf>
    <xf numFmtId="0" fontId="48" fillId="20" borderId="18" xfId="1" applyFont="1" applyFill="1" applyBorder="1" applyAlignment="1">
      <alignment horizontal="center"/>
    </xf>
    <xf numFmtId="0" fontId="48" fillId="20" borderId="5" xfId="1" applyFont="1" applyFill="1" applyBorder="1" applyAlignment="1">
      <alignment horizontal="center"/>
    </xf>
    <xf numFmtId="0" fontId="48" fillId="20" borderId="11" xfId="1" applyFont="1" applyFill="1" applyBorder="1" applyAlignment="1">
      <alignment horizontal="center"/>
    </xf>
    <xf numFmtId="0" fontId="48" fillId="10" borderId="18" xfId="1" applyFont="1" applyFill="1" applyBorder="1" applyAlignment="1">
      <alignment horizontal="center"/>
    </xf>
    <xf numFmtId="0" fontId="48" fillId="10" borderId="5" xfId="1" applyFont="1" applyFill="1" applyBorder="1" applyAlignment="1">
      <alignment horizontal="center"/>
    </xf>
    <xf numFmtId="0" fontId="48" fillId="10" borderId="11" xfId="1" applyFont="1" applyFill="1" applyBorder="1" applyAlignment="1">
      <alignment horizontal="center"/>
    </xf>
    <xf numFmtId="0" fontId="47" fillId="14" borderId="18" xfId="1" applyFont="1" applyFill="1" applyBorder="1" applyAlignment="1">
      <alignment horizontal="center"/>
    </xf>
    <xf numFmtId="0" fontId="47" fillId="14" borderId="5" xfId="1" applyFont="1" applyFill="1" applyBorder="1" applyAlignment="1">
      <alignment horizontal="center"/>
    </xf>
    <xf numFmtId="0" fontId="47" fillId="14" borderId="11" xfId="1" applyFont="1" applyFill="1" applyBorder="1" applyAlignment="1">
      <alignment horizontal="center"/>
    </xf>
    <xf numFmtId="0" fontId="47" fillId="17" borderId="18" xfId="1" applyFont="1" applyFill="1" applyBorder="1" applyAlignment="1">
      <alignment horizontal="center"/>
    </xf>
    <xf numFmtId="0" fontId="47" fillId="17" borderId="5" xfId="1" applyFont="1" applyFill="1" applyBorder="1" applyAlignment="1">
      <alignment horizontal="center"/>
    </xf>
    <xf numFmtId="0" fontId="47" fillId="17" borderId="11" xfId="1" applyFont="1" applyFill="1" applyBorder="1" applyAlignment="1">
      <alignment horizontal="center"/>
    </xf>
    <xf numFmtId="0" fontId="48" fillId="13" borderId="18" xfId="1" applyFont="1" applyFill="1" applyBorder="1" applyAlignment="1">
      <alignment horizontal="center"/>
    </xf>
    <xf numFmtId="0" fontId="48" fillId="13" borderId="5" xfId="1" applyFont="1" applyFill="1" applyBorder="1" applyAlignment="1">
      <alignment horizontal="center"/>
    </xf>
    <xf numFmtId="0" fontId="48" fillId="13" borderId="11" xfId="1" applyFont="1" applyFill="1" applyBorder="1" applyAlignment="1">
      <alignment horizontal="center"/>
    </xf>
    <xf numFmtId="0" fontId="49" fillId="18" borderId="16" xfId="1" applyFont="1" applyFill="1" applyBorder="1" applyAlignment="1">
      <alignment horizontal="center"/>
    </xf>
    <xf numFmtId="0" fontId="34" fillId="10" borderId="18" xfId="1" applyFont="1" applyFill="1" applyBorder="1" applyAlignment="1">
      <alignment horizontal="center"/>
    </xf>
    <xf numFmtId="0" fontId="34" fillId="10" borderId="5" xfId="1" applyFont="1" applyFill="1" applyBorder="1" applyAlignment="1">
      <alignment horizontal="center"/>
    </xf>
    <xf numFmtId="0" fontId="34" fillId="10" borderId="11" xfId="1" applyFont="1" applyFill="1" applyBorder="1" applyAlignment="1">
      <alignment horizontal="center"/>
    </xf>
    <xf numFmtId="0" fontId="33" fillId="15" borderId="18" xfId="1" applyFont="1" applyFill="1" applyBorder="1" applyAlignment="1">
      <alignment horizontal="center"/>
    </xf>
    <xf numFmtId="0" fontId="33" fillId="15" borderId="5" xfId="1" applyFont="1" applyFill="1" applyBorder="1" applyAlignment="1">
      <alignment horizontal="center"/>
    </xf>
    <xf numFmtId="0" fontId="33" fillId="15" borderId="11" xfId="1" applyFont="1" applyFill="1" applyBorder="1" applyAlignment="1">
      <alignment horizontal="center"/>
    </xf>
    <xf numFmtId="0" fontId="31" fillId="0" borderId="13" xfId="1" applyFont="1" applyBorder="1" applyAlignment="1">
      <alignment horizontal="center"/>
    </xf>
    <xf numFmtId="0" fontId="31" fillId="0" borderId="19" xfId="1" applyFont="1" applyBorder="1" applyAlignment="1">
      <alignment horizontal="center"/>
    </xf>
    <xf numFmtId="0" fontId="31" fillId="0" borderId="23" xfId="1" applyFont="1" applyBorder="1" applyAlignment="1">
      <alignment horizontal="center"/>
    </xf>
    <xf numFmtId="0" fontId="31" fillId="0" borderId="21" xfId="1" applyFont="1" applyBorder="1" applyAlignment="1">
      <alignment horizontal="center"/>
    </xf>
    <xf numFmtId="0" fontId="37" fillId="16" borderId="21" xfId="1" applyFont="1" applyFill="1" applyBorder="1" applyAlignment="1">
      <alignment horizontal="center"/>
    </xf>
    <xf numFmtId="0" fontId="37" fillId="16" borderId="9" xfId="1" applyFont="1" applyFill="1" applyBorder="1" applyAlignment="1">
      <alignment horizontal="center"/>
    </xf>
    <xf numFmtId="0" fontId="37" fillId="16" borderId="0" xfId="1" applyFont="1" applyFill="1" applyAlignment="1">
      <alignment horizontal="center"/>
    </xf>
    <xf numFmtId="0" fontId="31" fillId="0" borderId="22" xfId="1" applyFont="1" applyBorder="1" applyAlignment="1">
      <alignment horizontal="center"/>
    </xf>
    <xf numFmtId="0" fontId="31" fillId="0" borderId="20" xfId="1" applyFont="1" applyBorder="1" applyAlignment="1">
      <alignment horizontal="center"/>
    </xf>
    <xf numFmtId="0" fontId="35" fillId="11" borderId="18" xfId="1" applyFont="1" applyFill="1" applyBorder="1" applyAlignment="1">
      <alignment horizontal="center"/>
    </xf>
    <xf numFmtId="0" fontId="35" fillId="11" borderId="5" xfId="1" applyFont="1" applyFill="1" applyBorder="1" applyAlignment="1">
      <alignment horizontal="center"/>
    </xf>
    <xf numFmtId="0" fontId="35" fillId="11" borderId="11" xfId="1" applyFont="1" applyFill="1" applyBorder="1" applyAlignment="1">
      <alignment horizontal="center"/>
    </xf>
    <xf numFmtId="0" fontId="35" fillId="2" borderId="18" xfId="1" applyFont="1" applyFill="1" applyBorder="1" applyAlignment="1">
      <alignment horizontal="center"/>
    </xf>
    <xf numFmtId="0" fontId="35" fillId="2" borderId="5" xfId="1" applyFont="1" applyFill="1" applyBorder="1" applyAlignment="1">
      <alignment horizontal="center"/>
    </xf>
    <xf numFmtId="0" fontId="35" fillId="2" borderId="11" xfId="1" applyFont="1" applyFill="1" applyBorder="1" applyAlignment="1">
      <alignment horizontal="center"/>
    </xf>
    <xf numFmtId="0" fontId="20" fillId="3" borderId="10" xfId="1" applyFont="1" applyFill="1" applyBorder="1" applyAlignment="1">
      <alignment horizontal="left"/>
    </xf>
    <xf numFmtId="0" fontId="28" fillId="7" borderId="16" xfId="1" applyFont="1" applyFill="1" applyBorder="1" applyAlignment="1">
      <alignment horizontal="left"/>
    </xf>
    <xf numFmtId="15" fontId="9" fillId="0" borderId="6" xfId="1" applyNumberFormat="1" applyFont="1" applyBorder="1" applyAlignment="1">
      <alignment horizontal="center"/>
    </xf>
    <xf numFmtId="15" fontId="9" fillId="0" borderId="5" xfId="1" applyNumberFormat="1" applyFont="1" applyBorder="1" applyAlignment="1">
      <alignment horizontal="center"/>
    </xf>
    <xf numFmtId="15" fontId="9" fillId="0" borderId="11" xfId="1" applyNumberFormat="1" applyFont="1" applyBorder="1" applyAlignment="1">
      <alignment horizontal="center"/>
    </xf>
    <xf numFmtId="0" fontId="20" fillId="3" borderId="0" xfId="1" applyFont="1" applyFill="1" applyBorder="1" applyAlignment="1">
      <alignment horizontal="left"/>
    </xf>
    <xf numFmtId="2" fontId="9" fillId="0" borderId="5" xfId="1" applyNumberFormat="1" applyFont="1" applyBorder="1" applyAlignment="1">
      <alignment horizontal="center"/>
    </xf>
    <xf numFmtId="2" fontId="9" fillId="0" borderId="11" xfId="1" applyNumberFormat="1" applyFont="1" applyBorder="1" applyAlignment="1">
      <alignment horizontal="center"/>
    </xf>
    <xf numFmtId="15" fontId="9" fillId="0" borderId="5" xfId="1" applyNumberFormat="1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9999"/>
      <color rgb="FFFF0066"/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4933950</xdr:colOff>
          <xdr:row>0</xdr:row>
          <xdr:rowOff>28575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4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4933950</xdr:colOff>
          <xdr:row>0</xdr:row>
          <xdr:rowOff>28575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4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7"/>
  <sheetViews>
    <sheetView tabSelected="1" zoomScale="50" zoomScaleNormal="50" zoomScaleSheetLayoutView="50" workbookViewId="0">
      <selection activeCell="K6" sqref="K6:N6"/>
    </sheetView>
  </sheetViews>
  <sheetFormatPr defaultColWidth="9.28515625" defaultRowHeight="34.9" customHeight="1" x14ac:dyDescent="0.4"/>
  <cols>
    <col min="1" max="1" width="132.7109375" style="1" customWidth="1"/>
    <col min="2" max="3" width="19" style="1" customWidth="1"/>
    <col min="4" max="4" width="29.7109375" style="2" customWidth="1"/>
    <col min="5" max="9" width="18.7109375" style="2" customWidth="1"/>
    <col min="10" max="10" width="17" style="1" customWidth="1"/>
    <col min="11" max="11" width="21.28515625" style="1" customWidth="1"/>
    <col min="12" max="12" width="138.5703125" style="1" customWidth="1"/>
    <col min="13" max="14" width="18.28515625" style="1" customWidth="1"/>
    <col min="15" max="15" width="26.5703125" style="1" customWidth="1"/>
    <col min="16" max="16" width="18.85546875" style="1" customWidth="1"/>
    <col min="17" max="24" width="9.28515625" style="1"/>
    <col min="25" max="27" width="0" style="1" hidden="1" customWidth="1"/>
    <col min="28" max="16384" width="9.28515625" style="1"/>
  </cols>
  <sheetData>
    <row r="1" spans="1:25" ht="51" customHeight="1" thickBot="1" x14ac:dyDescent="0.45">
      <c r="A1" s="268" t="s">
        <v>704</v>
      </c>
      <c r="B1" s="12" t="s">
        <v>17</v>
      </c>
      <c r="C1" s="195" t="s">
        <v>10</v>
      </c>
      <c r="D1" s="11" t="s">
        <v>16</v>
      </c>
      <c r="E1" s="1"/>
      <c r="F1" s="1"/>
      <c r="G1" s="1"/>
      <c r="H1" s="1"/>
      <c r="I1" s="1"/>
      <c r="K1" s="517" t="s">
        <v>705</v>
      </c>
      <c r="L1" s="518"/>
      <c r="M1" s="489" t="s">
        <v>17</v>
      </c>
      <c r="N1" s="490" t="s">
        <v>10</v>
      </c>
      <c r="O1" s="491" t="s">
        <v>16</v>
      </c>
    </row>
    <row r="2" spans="1:25" ht="34.9" customHeight="1" x14ac:dyDescent="0.4">
      <c r="A2" s="231" t="s">
        <v>315</v>
      </c>
      <c r="B2" s="186">
        <v>3</v>
      </c>
      <c r="C2" s="187">
        <v>22.98</v>
      </c>
      <c r="D2" s="216"/>
      <c r="E2" s="1"/>
      <c r="F2" s="1"/>
      <c r="G2" s="1"/>
      <c r="H2" s="1"/>
      <c r="I2" s="1"/>
      <c r="K2" s="521" t="s">
        <v>729</v>
      </c>
      <c r="L2" s="522"/>
      <c r="M2" s="522"/>
      <c r="N2" s="523"/>
      <c r="O2" s="320"/>
    </row>
    <row r="3" spans="1:25" ht="34.9" customHeight="1" x14ac:dyDescent="0.4">
      <c r="A3" s="231" t="s">
        <v>380</v>
      </c>
      <c r="B3" s="186">
        <v>2</v>
      </c>
      <c r="C3" s="187">
        <v>17.989999999999998</v>
      </c>
      <c r="D3" s="216"/>
      <c r="E3" s="1"/>
      <c r="F3" s="1"/>
      <c r="G3" s="1"/>
      <c r="H3" s="1"/>
      <c r="I3" s="1"/>
      <c r="K3" s="510" t="s">
        <v>355</v>
      </c>
      <c r="L3" s="511"/>
      <c r="M3" s="184">
        <v>3</v>
      </c>
      <c r="N3" s="184">
        <v>25.99</v>
      </c>
      <c r="O3" s="10"/>
    </row>
    <row r="4" spans="1:25" ht="34.9" customHeight="1" x14ac:dyDescent="0.4">
      <c r="A4" s="231" t="s">
        <v>322</v>
      </c>
      <c r="B4" s="186">
        <v>2.76</v>
      </c>
      <c r="C4" s="187">
        <v>21.99</v>
      </c>
      <c r="D4" s="216"/>
      <c r="E4" s="1"/>
      <c r="F4" s="1"/>
      <c r="G4" s="1"/>
      <c r="H4" s="1"/>
      <c r="I4" s="1"/>
      <c r="K4" s="514" t="s">
        <v>708</v>
      </c>
      <c r="L4" s="515"/>
      <c r="M4" s="515"/>
      <c r="N4" s="516"/>
      <c r="O4" s="10"/>
    </row>
    <row r="5" spans="1:25" ht="39" customHeight="1" x14ac:dyDescent="0.4">
      <c r="A5" s="231" t="s">
        <v>587</v>
      </c>
      <c r="B5" s="186">
        <v>20</v>
      </c>
      <c r="C5" s="187">
        <v>39.99</v>
      </c>
      <c r="D5" s="216"/>
      <c r="E5" s="1"/>
      <c r="F5" s="1"/>
      <c r="G5" s="1"/>
      <c r="H5" s="1"/>
      <c r="I5" s="1"/>
      <c r="K5" s="505" t="s">
        <v>709</v>
      </c>
      <c r="L5" s="506"/>
      <c r="M5" s="192">
        <v>1</v>
      </c>
      <c r="N5" s="192">
        <v>18.98</v>
      </c>
      <c r="O5" s="10"/>
    </row>
    <row r="6" spans="1:25" ht="39" customHeight="1" x14ac:dyDescent="0.45">
      <c r="A6" s="231" t="s">
        <v>266</v>
      </c>
      <c r="B6" s="186">
        <v>1.2</v>
      </c>
      <c r="C6" s="187">
        <v>11.99</v>
      </c>
      <c r="D6" s="216"/>
      <c r="E6" s="1"/>
      <c r="F6" s="1"/>
      <c r="G6" s="1"/>
      <c r="H6" s="1"/>
      <c r="I6" s="1"/>
      <c r="K6" s="519" t="s">
        <v>706</v>
      </c>
      <c r="L6" s="520"/>
      <c r="M6" s="520"/>
      <c r="N6" s="520"/>
      <c r="O6" s="10"/>
    </row>
    <row r="7" spans="1:25" ht="34.9" customHeight="1" x14ac:dyDescent="0.4">
      <c r="A7" s="231" t="s">
        <v>501</v>
      </c>
      <c r="B7" s="186">
        <v>2</v>
      </c>
      <c r="C7" s="187">
        <v>27.98</v>
      </c>
      <c r="D7" s="216"/>
      <c r="E7" s="1"/>
      <c r="F7" s="1"/>
      <c r="G7" s="1"/>
      <c r="H7" s="1"/>
      <c r="I7" s="1"/>
      <c r="K7" s="499" t="s">
        <v>13</v>
      </c>
      <c r="L7" s="500"/>
      <c r="M7" s="184">
        <v>4</v>
      </c>
      <c r="N7" s="184">
        <v>24</v>
      </c>
      <c r="O7" s="10"/>
    </row>
    <row r="8" spans="1:25" ht="34.9" customHeight="1" x14ac:dyDescent="0.4">
      <c r="A8" s="231" t="s">
        <v>506</v>
      </c>
      <c r="B8" s="186">
        <v>5</v>
      </c>
      <c r="C8" s="187">
        <v>29.98</v>
      </c>
      <c r="D8" s="216"/>
      <c r="E8" s="1"/>
      <c r="F8" s="1"/>
      <c r="G8" s="1"/>
      <c r="H8" s="1"/>
      <c r="I8" s="1"/>
      <c r="K8" s="510" t="s">
        <v>268</v>
      </c>
      <c r="L8" s="511"/>
      <c r="M8" s="184">
        <v>4</v>
      </c>
      <c r="N8" s="184">
        <v>24</v>
      </c>
      <c r="O8" s="10"/>
    </row>
    <row r="9" spans="1:25" ht="34.9" customHeight="1" x14ac:dyDescent="0.4">
      <c r="A9" s="231" t="s">
        <v>529</v>
      </c>
      <c r="B9" s="186">
        <v>2</v>
      </c>
      <c r="C9" s="187">
        <v>25.98</v>
      </c>
      <c r="D9" s="216"/>
      <c r="E9" s="1"/>
      <c r="F9" s="1"/>
      <c r="G9" s="1"/>
      <c r="H9" s="1"/>
      <c r="I9" s="1"/>
      <c r="K9" s="510" t="s">
        <v>265</v>
      </c>
      <c r="L9" s="511"/>
      <c r="M9" s="184">
        <v>4</v>
      </c>
      <c r="N9" s="184">
        <v>24</v>
      </c>
      <c r="O9" s="10"/>
      <c r="P9" s="5"/>
      <c r="Q9" s="5"/>
    </row>
    <row r="10" spans="1:25" ht="34.9" customHeight="1" x14ac:dyDescent="0.4">
      <c r="A10" s="231" t="s">
        <v>508</v>
      </c>
      <c r="B10" s="186">
        <v>2</v>
      </c>
      <c r="C10" s="187">
        <v>27.55</v>
      </c>
      <c r="D10" s="216"/>
      <c r="E10" s="1"/>
      <c r="F10" s="1"/>
      <c r="G10" s="1"/>
      <c r="H10" s="1"/>
      <c r="I10" s="1"/>
      <c r="K10" s="681" t="s">
        <v>732</v>
      </c>
      <c r="L10" s="682"/>
      <c r="M10" s="682"/>
      <c r="N10" s="683"/>
      <c r="O10" s="10"/>
      <c r="P10" s="5"/>
      <c r="Q10" s="5"/>
      <c r="R10" s="5"/>
      <c r="S10" s="5"/>
      <c r="T10" s="5"/>
      <c r="U10" s="5"/>
      <c r="V10" s="5"/>
    </row>
    <row r="11" spans="1:25" ht="34.9" customHeight="1" x14ac:dyDescent="0.4">
      <c r="A11" s="231" t="s">
        <v>681</v>
      </c>
      <c r="B11" s="186">
        <v>2</v>
      </c>
      <c r="C11" s="187">
        <v>25.99</v>
      </c>
      <c r="D11" s="216"/>
      <c r="E11" s="1"/>
      <c r="F11" s="1"/>
      <c r="G11" s="1"/>
      <c r="H11" s="1"/>
      <c r="I11" s="1"/>
      <c r="J11" s="5"/>
      <c r="K11" s="499" t="s">
        <v>733</v>
      </c>
      <c r="L11" s="687"/>
      <c r="M11" s="685">
        <v>2</v>
      </c>
      <c r="N11" s="686">
        <v>24.98</v>
      </c>
      <c r="O11" s="10"/>
      <c r="P11" s="5"/>
      <c r="Q11" s="5"/>
      <c r="R11" s="5"/>
      <c r="S11" s="5"/>
      <c r="T11" s="5"/>
      <c r="U11" s="5"/>
      <c r="V11" s="5"/>
      <c r="W11" s="5"/>
      <c r="X11" s="5"/>
    </row>
    <row r="12" spans="1:25" ht="34.9" customHeight="1" x14ac:dyDescent="0.4">
      <c r="A12" s="231" t="s">
        <v>337</v>
      </c>
      <c r="B12" s="186">
        <v>2</v>
      </c>
      <c r="C12" s="187">
        <v>26.98</v>
      </c>
      <c r="D12" s="216"/>
      <c r="E12" s="1"/>
      <c r="F12" s="1"/>
      <c r="G12" s="1"/>
      <c r="H12" s="1"/>
      <c r="I12" s="1"/>
      <c r="J12" s="5"/>
      <c r="K12" s="681" t="s">
        <v>707</v>
      </c>
      <c r="L12" s="682"/>
      <c r="M12" s="682"/>
      <c r="N12" s="683"/>
      <c r="O12" s="10"/>
      <c r="P12" s="5"/>
      <c r="Q12" s="5"/>
      <c r="R12" s="5"/>
      <c r="S12" s="5"/>
      <c r="T12" s="5"/>
      <c r="U12" s="5"/>
      <c r="V12" s="5"/>
      <c r="W12" s="5"/>
      <c r="X12" s="5"/>
    </row>
    <row r="13" spans="1:25" ht="34.9" customHeight="1" x14ac:dyDescent="0.4">
      <c r="A13" s="231" t="s">
        <v>649</v>
      </c>
      <c r="B13" s="186">
        <v>2</v>
      </c>
      <c r="C13" s="187">
        <v>26.98</v>
      </c>
      <c r="D13" s="216"/>
      <c r="E13" s="1"/>
      <c r="F13" s="1"/>
      <c r="G13" s="1"/>
      <c r="H13" s="1"/>
      <c r="I13" s="1"/>
      <c r="J13" s="5"/>
      <c r="K13" s="499" t="s">
        <v>727</v>
      </c>
      <c r="L13" s="500"/>
      <c r="M13" s="184">
        <v>2</v>
      </c>
      <c r="N13" s="184">
        <v>24.98</v>
      </c>
      <c r="O13" s="10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34.9" customHeight="1" x14ac:dyDescent="0.45">
      <c r="A14" s="231" t="s">
        <v>690</v>
      </c>
      <c r="B14" s="186">
        <v>10</v>
      </c>
      <c r="C14" s="186">
        <v>33</v>
      </c>
      <c r="D14" s="216"/>
      <c r="E14" s="1"/>
      <c r="F14" s="1"/>
      <c r="G14" s="1"/>
      <c r="H14" s="1"/>
      <c r="I14" s="1"/>
      <c r="J14" s="5"/>
      <c r="K14" s="503" t="s">
        <v>707</v>
      </c>
      <c r="L14" s="504"/>
      <c r="M14" s="504"/>
      <c r="N14" s="504"/>
      <c r="O14" s="10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34.9" customHeight="1" x14ac:dyDescent="0.4">
      <c r="A15" s="231" t="s">
        <v>726</v>
      </c>
      <c r="B15" s="186">
        <v>1</v>
      </c>
      <c r="C15" s="186">
        <v>24.99</v>
      </c>
      <c r="D15" s="216"/>
      <c r="E15" s="1"/>
      <c r="F15" s="1"/>
      <c r="G15" s="1"/>
      <c r="H15" s="1"/>
      <c r="I15" s="1"/>
      <c r="J15" s="5"/>
      <c r="K15" s="512" t="s">
        <v>691</v>
      </c>
      <c r="L15" s="513"/>
      <c r="M15" s="192">
        <v>2</v>
      </c>
      <c r="N15" s="192">
        <v>25.98</v>
      </c>
      <c r="O15" s="10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34.9" customHeight="1" x14ac:dyDescent="0.4">
      <c r="A16" s="225" t="s">
        <v>182</v>
      </c>
      <c r="B16" s="186">
        <v>9.01</v>
      </c>
      <c r="C16" s="187">
        <v>39.99</v>
      </c>
      <c r="D16" s="217"/>
      <c r="E16" s="1"/>
      <c r="F16" s="1"/>
      <c r="G16" s="1"/>
      <c r="H16" s="1"/>
      <c r="I16" s="1"/>
      <c r="J16" s="5"/>
      <c r="K16" s="505" t="s">
        <v>336</v>
      </c>
      <c r="L16" s="506"/>
      <c r="M16" s="192">
        <v>2</v>
      </c>
      <c r="N16" s="192">
        <v>27.98</v>
      </c>
      <c r="O16" s="10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15" s="5" customFormat="1" ht="34.9" customHeight="1" x14ac:dyDescent="0.4">
      <c r="A17" s="225" t="s">
        <v>308</v>
      </c>
      <c r="B17" s="186">
        <v>2</v>
      </c>
      <c r="C17" s="187">
        <v>14.99</v>
      </c>
      <c r="D17" s="217"/>
      <c r="K17" s="505" t="s">
        <v>728</v>
      </c>
      <c r="L17" s="506"/>
      <c r="M17" s="192">
        <v>2</v>
      </c>
      <c r="N17" s="192">
        <v>25.98</v>
      </c>
      <c r="O17" s="10"/>
    </row>
    <row r="18" spans="1:15" s="5" customFormat="1" ht="34.9" customHeight="1" thickBot="1" x14ac:dyDescent="0.45">
      <c r="A18" s="225" t="s">
        <v>549</v>
      </c>
      <c r="B18" s="186">
        <v>1</v>
      </c>
      <c r="C18" s="187">
        <v>15.99</v>
      </c>
      <c r="D18" s="217"/>
      <c r="K18" s="508" t="s">
        <v>666</v>
      </c>
      <c r="L18" s="509"/>
      <c r="M18" s="484">
        <v>2</v>
      </c>
      <c r="N18" s="484">
        <v>25.98</v>
      </c>
      <c r="O18" s="308"/>
    </row>
    <row r="19" spans="1:15" s="5" customFormat="1" ht="34.9" customHeight="1" x14ac:dyDescent="0.4">
      <c r="A19" s="227" t="s">
        <v>309</v>
      </c>
      <c r="B19" s="181">
        <v>2</v>
      </c>
      <c r="C19" s="181">
        <v>26.95</v>
      </c>
      <c r="D19" s="218"/>
      <c r="K19" s="1"/>
      <c r="L19" s="1"/>
      <c r="M19" s="1"/>
      <c r="N19" s="1"/>
      <c r="O19" s="1"/>
    </row>
    <row r="20" spans="1:15" s="5" customFormat="1" ht="34.9" customHeight="1" x14ac:dyDescent="0.4">
      <c r="A20" s="279" t="s">
        <v>312</v>
      </c>
      <c r="B20" s="223">
        <v>2</v>
      </c>
      <c r="C20" s="223">
        <v>26.98</v>
      </c>
      <c r="D20" s="224"/>
      <c r="K20" s="1"/>
      <c r="L20" s="1"/>
      <c r="M20" s="1"/>
      <c r="N20" s="1"/>
      <c r="O20" s="1"/>
    </row>
    <row r="21" spans="1:15" s="5" customFormat="1" ht="34.9" customHeight="1" x14ac:dyDescent="0.4">
      <c r="A21" s="279" t="s">
        <v>490</v>
      </c>
      <c r="B21" s="223">
        <v>2</v>
      </c>
      <c r="C21" s="223">
        <v>26.98</v>
      </c>
      <c r="D21" s="224"/>
      <c r="K21" s="1"/>
      <c r="L21" s="1"/>
      <c r="M21" s="1"/>
      <c r="N21" s="1"/>
      <c r="O21" s="1"/>
    </row>
    <row r="22" spans="1:15" s="5" customFormat="1" ht="34.9" customHeight="1" x14ac:dyDescent="0.4">
      <c r="A22" s="279" t="s">
        <v>584</v>
      </c>
      <c r="B22" s="223">
        <v>4</v>
      </c>
      <c r="C22" s="223">
        <v>24.98</v>
      </c>
      <c r="D22" s="224"/>
      <c r="K22" s="3"/>
      <c r="L22" s="1"/>
      <c r="M22" s="1"/>
      <c r="N22" s="1"/>
    </row>
    <row r="23" spans="1:15" s="5" customFormat="1" ht="34.9" customHeight="1" x14ac:dyDescent="0.4">
      <c r="A23" s="222" t="s">
        <v>235</v>
      </c>
      <c r="B23" s="223">
        <v>3.42</v>
      </c>
      <c r="C23" s="223">
        <v>18.38</v>
      </c>
      <c r="D23" s="224"/>
      <c r="K23" s="1"/>
      <c r="L23" s="1"/>
      <c r="M23" s="1"/>
      <c r="N23" s="1"/>
      <c r="O23" s="1"/>
    </row>
    <row r="24" spans="1:15" s="5" customFormat="1" ht="34.9" customHeight="1" x14ac:dyDescent="0.4">
      <c r="A24" s="188" t="s">
        <v>311</v>
      </c>
      <c r="B24" s="181">
        <v>2</v>
      </c>
      <c r="C24" s="181">
        <v>19.579999999999998</v>
      </c>
      <c r="D24" s="218"/>
      <c r="K24" s="1"/>
      <c r="N24" s="1"/>
      <c r="O24" s="1"/>
    </row>
    <row r="25" spans="1:15" s="5" customFormat="1" ht="34.9" customHeight="1" thickBot="1" x14ac:dyDescent="0.45">
      <c r="A25" s="222" t="s">
        <v>267</v>
      </c>
      <c r="B25" s="223">
        <v>2</v>
      </c>
      <c r="C25" s="223">
        <v>17.989999999999998</v>
      </c>
      <c r="D25" s="224"/>
      <c r="K25" s="1"/>
      <c r="L25" s="3"/>
      <c r="M25" s="3"/>
      <c r="N25" s="1"/>
      <c r="O25" s="1"/>
    </row>
    <row r="26" spans="1:15" s="5" customFormat="1" ht="34.9" customHeight="1" x14ac:dyDescent="0.4">
      <c r="A26" s="497" t="s">
        <v>11</v>
      </c>
      <c r="B26" s="507"/>
      <c r="C26" s="269"/>
      <c r="D26" s="232" t="s">
        <v>10</v>
      </c>
      <c r="K26" s="1"/>
      <c r="O26" s="1"/>
    </row>
    <row r="27" spans="1:15" s="5" customFormat="1" ht="34.9" customHeight="1" x14ac:dyDescent="0.4">
      <c r="A27" s="188" t="s">
        <v>270</v>
      </c>
      <c r="B27" s="288"/>
      <c r="C27" s="181"/>
      <c r="D27" s="189">
        <v>25.98</v>
      </c>
      <c r="K27" s="1"/>
      <c r="L27" s="1"/>
      <c r="M27" s="1"/>
      <c r="N27" s="3"/>
      <c r="O27" s="1"/>
    </row>
    <row r="28" spans="1:15" s="5" customFormat="1" ht="34.9" customHeight="1" x14ac:dyDescent="0.4">
      <c r="A28" s="231" t="s">
        <v>15</v>
      </c>
      <c r="B28" s="186"/>
      <c r="C28" s="187"/>
      <c r="D28" s="216" t="s">
        <v>663</v>
      </c>
      <c r="K28" s="1"/>
      <c r="O28" s="1"/>
    </row>
    <row r="29" spans="1:15" s="5" customFormat="1" ht="34.9" customHeight="1" x14ac:dyDescent="0.4">
      <c r="A29" s="231" t="s">
        <v>261</v>
      </c>
      <c r="B29" s="186"/>
      <c r="C29" s="187"/>
      <c r="D29" s="294">
        <v>29.99</v>
      </c>
      <c r="K29" s="1"/>
      <c r="L29" s="1"/>
      <c r="O29" s="1"/>
    </row>
    <row r="30" spans="1:15" s="5" customFormat="1" ht="34.9" customHeight="1" x14ac:dyDescent="0.4">
      <c r="A30" s="188" t="s">
        <v>9</v>
      </c>
      <c r="B30" s="185"/>
      <c r="C30" s="181"/>
      <c r="D30" s="189">
        <v>36</v>
      </c>
      <c r="L30" s="1"/>
      <c r="M30" s="1"/>
      <c r="N30" s="1"/>
    </row>
    <row r="31" spans="1:15" s="5" customFormat="1" ht="34.9" customHeight="1" x14ac:dyDescent="0.4">
      <c r="A31" s="188" t="s">
        <v>8</v>
      </c>
      <c r="B31" s="183"/>
      <c r="C31" s="181"/>
      <c r="D31" s="189">
        <v>13.7</v>
      </c>
      <c r="J31" s="1"/>
      <c r="K31" s="3"/>
      <c r="L31" s="1"/>
      <c r="M31" s="1"/>
      <c r="N31" s="1"/>
    </row>
    <row r="32" spans="1:15" s="5" customFormat="1" ht="34.9" customHeight="1" x14ac:dyDescent="0.4">
      <c r="A32" s="188" t="s">
        <v>266</v>
      </c>
      <c r="B32" s="183"/>
      <c r="C32" s="181"/>
      <c r="D32" s="189">
        <v>11.99</v>
      </c>
      <c r="J32" s="1"/>
      <c r="K32" s="1"/>
      <c r="L32" s="1"/>
      <c r="M32" s="3"/>
      <c r="N32" s="3"/>
      <c r="O32" s="1"/>
    </row>
    <row r="33" spans="1:22" s="5" customFormat="1" ht="34.9" customHeight="1" x14ac:dyDescent="0.4">
      <c r="A33" s="188" t="s">
        <v>585</v>
      </c>
      <c r="B33" s="183"/>
      <c r="C33" s="181"/>
      <c r="D33" s="189">
        <v>13.69</v>
      </c>
      <c r="J33" s="1"/>
      <c r="K33" s="4"/>
      <c r="L33" s="1"/>
      <c r="M33" s="1"/>
      <c r="N33" s="1"/>
      <c r="O33" s="1"/>
      <c r="P33" s="1"/>
      <c r="Q33" s="1"/>
    </row>
    <row r="34" spans="1:22" s="5" customFormat="1" ht="36" customHeight="1" x14ac:dyDescent="0.4">
      <c r="A34" s="231" t="s">
        <v>665</v>
      </c>
      <c r="B34" s="186"/>
      <c r="C34" s="187"/>
      <c r="D34" s="216" t="s">
        <v>664</v>
      </c>
      <c r="J34" s="1"/>
      <c r="K34" s="3"/>
      <c r="L34" s="1"/>
      <c r="M34" s="1"/>
      <c r="N34" s="1"/>
      <c r="O34" s="1"/>
      <c r="P34" s="1"/>
      <c r="Q34" s="1"/>
    </row>
    <row r="35" spans="1:22" s="5" customFormat="1" ht="37.5" customHeight="1" x14ac:dyDescent="0.4">
      <c r="A35" s="188" t="s">
        <v>620</v>
      </c>
      <c r="B35" s="183"/>
      <c r="C35" s="181"/>
      <c r="D35" s="189">
        <v>27.98</v>
      </c>
      <c r="J35" s="1"/>
      <c r="K35" s="1"/>
      <c r="L35" s="1"/>
      <c r="M35" s="1"/>
      <c r="N35" s="1"/>
      <c r="O35" s="1"/>
      <c r="P35" s="1"/>
      <c r="Q35" s="1"/>
    </row>
    <row r="36" spans="1:22" s="5" customFormat="1" ht="34.9" customHeight="1" x14ac:dyDescent="0.4">
      <c r="A36" s="188" t="s">
        <v>232</v>
      </c>
      <c r="B36" s="183"/>
      <c r="C36" s="181"/>
      <c r="D36" s="189">
        <v>56</v>
      </c>
      <c r="J36" s="1"/>
      <c r="K36" s="1"/>
      <c r="L36" s="1"/>
      <c r="M36" s="1"/>
      <c r="N36" s="1"/>
      <c r="O36" s="1"/>
      <c r="P36" s="1"/>
      <c r="Q36" s="1"/>
    </row>
    <row r="37" spans="1:22" s="5" customFormat="1" ht="34.9" customHeight="1" x14ac:dyDescent="0.4">
      <c r="A37" s="188" t="s">
        <v>7</v>
      </c>
      <c r="B37" s="183"/>
      <c r="C37" s="181"/>
      <c r="D37" s="189">
        <v>25.48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5" customFormat="1" ht="36" customHeight="1" x14ac:dyDescent="0.4">
      <c r="A38" s="188" t="s">
        <v>263</v>
      </c>
      <c r="B38" s="183"/>
      <c r="C38" s="181"/>
      <c r="D38" s="189">
        <v>19.39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36" customHeight="1" x14ac:dyDescent="0.4">
      <c r="A39" s="188" t="s">
        <v>586</v>
      </c>
      <c r="B39" s="183"/>
      <c r="C39" s="181"/>
      <c r="D39" s="189">
        <v>13.69</v>
      </c>
      <c r="E39" s="1"/>
      <c r="F39" s="1"/>
      <c r="G39" s="1"/>
      <c r="H39" s="1"/>
      <c r="I39" s="1"/>
    </row>
    <row r="40" spans="1:22" ht="37.5" customHeight="1" x14ac:dyDescent="0.4">
      <c r="A40" s="188" t="s">
        <v>703</v>
      </c>
      <c r="B40" s="183"/>
      <c r="C40" s="181"/>
      <c r="D40" s="189">
        <v>19.579999999999998</v>
      </c>
      <c r="E40" s="1"/>
      <c r="F40" s="1"/>
      <c r="G40" s="1"/>
      <c r="H40" s="1"/>
      <c r="I40" s="1"/>
    </row>
    <row r="41" spans="1:22" ht="34.9" customHeight="1" x14ac:dyDescent="0.4">
      <c r="A41" s="188" t="s">
        <v>309</v>
      </c>
      <c r="B41" s="274"/>
      <c r="C41" s="181"/>
      <c r="D41" s="189">
        <v>26.95</v>
      </c>
      <c r="E41" s="1"/>
      <c r="F41" s="1"/>
      <c r="G41" s="1"/>
      <c r="H41" s="1"/>
      <c r="I41" s="1"/>
      <c r="J41" s="3"/>
    </row>
    <row r="42" spans="1:22" ht="34.9" customHeight="1" thickBot="1" x14ac:dyDescent="0.45">
      <c r="A42" s="226" t="s">
        <v>6</v>
      </c>
      <c r="B42" s="182"/>
      <c r="C42" s="181"/>
      <c r="D42" s="189">
        <v>27.99</v>
      </c>
      <c r="E42" s="1"/>
      <c r="F42" s="1"/>
      <c r="G42" s="1"/>
      <c r="H42" s="1"/>
      <c r="I42" s="1"/>
      <c r="J42" s="3"/>
    </row>
    <row r="43" spans="1:22" ht="34.9" customHeight="1" x14ac:dyDescent="0.4">
      <c r="A43" s="497" t="s">
        <v>0</v>
      </c>
      <c r="B43" s="498"/>
      <c r="C43" s="276"/>
      <c r="D43" s="281"/>
      <c r="E43" s="1"/>
      <c r="F43" s="1"/>
      <c r="G43" s="1"/>
      <c r="H43" s="1"/>
      <c r="I43" s="1"/>
      <c r="P43" s="5"/>
      <c r="Q43" s="5"/>
    </row>
    <row r="44" spans="1:22" ht="34.9" customHeight="1" x14ac:dyDescent="0.4">
      <c r="A44" s="226" t="s">
        <v>5</v>
      </c>
      <c r="B44" s="182"/>
      <c r="C44" s="181"/>
      <c r="D44" s="189">
        <v>21.8</v>
      </c>
      <c r="E44" s="1"/>
      <c r="F44" s="1"/>
      <c r="G44" s="1"/>
      <c r="H44" s="1"/>
      <c r="I44" s="1"/>
    </row>
    <row r="45" spans="1:22" ht="34.9" customHeight="1" x14ac:dyDescent="0.4">
      <c r="A45" s="226" t="s">
        <v>4</v>
      </c>
      <c r="B45" s="182"/>
      <c r="C45" s="181"/>
      <c r="D45" s="189">
        <v>21.8</v>
      </c>
      <c r="E45" s="1"/>
      <c r="F45" s="1"/>
      <c r="G45" s="1"/>
      <c r="H45" s="1"/>
      <c r="I45" s="1"/>
    </row>
    <row r="46" spans="1:22" ht="34.9" customHeight="1" x14ac:dyDescent="0.4">
      <c r="A46" s="226" t="s">
        <v>330</v>
      </c>
      <c r="B46" s="182"/>
      <c r="C46" s="181"/>
      <c r="D46" s="189">
        <v>21.8</v>
      </c>
      <c r="E46" s="1"/>
      <c r="F46" s="1"/>
      <c r="G46" s="1"/>
      <c r="H46" s="1"/>
      <c r="I46" s="1"/>
    </row>
    <row r="47" spans="1:22" ht="34.9" customHeight="1" x14ac:dyDescent="0.4">
      <c r="A47" s="226" t="s">
        <v>3</v>
      </c>
      <c r="B47" s="182"/>
      <c r="C47" s="181"/>
      <c r="D47" s="189">
        <v>21.8</v>
      </c>
      <c r="E47" s="1"/>
      <c r="F47" s="1"/>
      <c r="G47" s="1"/>
      <c r="H47" s="1"/>
      <c r="I47" s="1"/>
      <c r="J47" s="3"/>
      <c r="R47" s="5"/>
      <c r="S47" s="5"/>
      <c r="T47" s="5"/>
      <c r="U47" s="5"/>
      <c r="V47" s="5"/>
    </row>
    <row r="48" spans="1:22" ht="34.9" customHeight="1" x14ac:dyDescent="0.4">
      <c r="A48" s="226" t="s">
        <v>2</v>
      </c>
      <c r="B48" s="182"/>
      <c r="C48" s="181"/>
      <c r="D48" s="189">
        <v>21.8</v>
      </c>
      <c r="E48" s="3"/>
      <c r="F48" s="3"/>
      <c r="G48" s="3"/>
      <c r="H48" s="3"/>
      <c r="I48" s="3"/>
    </row>
    <row r="49" spans="1:29" s="5" customFormat="1" ht="34.9" customHeight="1" thickBot="1" x14ac:dyDescent="0.45">
      <c r="A49" s="9" t="s">
        <v>1</v>
      </c>
      <c r="B49" s="8"/>
      <c r="C49" s="219"/>
      <c r="D49" s="190">
        <v>21.8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9" ht="34.9" customHeight="1" x14ac:dyDescent="0.4">
      <c r="A50" s="501" t="s">
        <v>0</v>
      </c>
      <c r="B50" s="502"/>
      <c r="C50" s="282"/>
      <c r="D50" s="283"/>
      <c r="E50" s="1"/>
      <c r="F50" s="1"/>
      <c r="G50" s="1"/>
      <c r="H50" s="1"/>
      <c r="I50" s="1"/>
    </row>
    <row r="51" spans="1:29" ht="34.9" customHeight="1" x14ac:dyDescent="0.4">
      <c r="A51" s="270" t="s">
        <v>13</v>
      </c>
      <c r="B51" s="266"/>
      <c r="C51" s="266"/>
      <c r="D51" s="7">
        <v>28</v>
      </c>
      <c r="E51" s="1"/>
      <c r="F51" s="1"/>
      <c r="G51" s="1"/>
      <c r="H51" s="1"/>
      <c r="I51" s="1"/>
      <c r="J51" s="3"/>
      <c r="P51" s="5"/>
      <c r="Q51" s="5"/>
    </row>
    <row r="52" spans="1:29" ht="34.9" customHeight="1" x14ac:dyDescent="0.4">
      <c r="A52" s="229" t="s">
        <v>243</v>
      </c>
      <c r="B52" s="266"/>
      <c r="C52" s="266"/>
      <c r="D52" s="7">
        <v>28</v>
      </c>
      <c r="E52" s="5"/>
      <c r="F52" s="5"/>
      <c r="G52" s="5"/>
      <c r="H52" s="5"/>
      <c r="I52" s="5"/>
      <c r="Q52" s="3"/>
      <c r="R52" s="3"/>
    </row>
    <row r="53" spans="1:29" ht="34.9" customHeight="1" thickBot="1" x14ac:dyDescent="0.45">
      <c r="A53" s="6" t="s">
        <v>12</v>
      </c>
      <c r="B53" s="267"/>
      <c r="C53" s="267"/>
      <c r="D53" s="271">
        <v>28</v>
      </c>
      <c r="E53" s="1"/>
      <c r="F53" s="1"/>
      <c r="G53" s="1"/>
      <c r="H53" s="1"/>
      <c r="I53" s="1"/>
      <c r="P53" s="5"/>
      <c r="Q53" s="5"/>
      <c r="R53" s="5"/>
    </row>
    <row r="54" spans="1:29" ht="34.9" customHeight="1" x14ac:dyDescent="0.4">
      <c r="A54" s="5"/>
      <c r="B54" s="5"/>
      <c r="C54" s="5"/>
      <c r="D54" s="5"/>
      <c r="E54" s="1"/>
      <c r="F54" s="1"/>
      <c r="G54" s="1"/>
      <c r="H54" s="1"/>
      <c r="I54" s="1"/>
      <c r="P54" s="3"/>
    </row>
    <row r="55" spans="1:29" ht="34.9" customHeight="1" x14ac:dyDescent="0.4">
      <c r="D55" s="1"/>
      <c r="E55" s="1"/>
      <c r="F55" s="1"/>
      <c r="G55" s="1"/>
      <c r="H55" s="1"/>
      <c r="I55" s="1"/>
      <c r="P55" s="5"/>
    </row>
    <row r="56" spans="1:29" ht="34.9" customHeight="1" x14ac:dyDescent="0.4">
      <c r="D56" s="1"/>
      <c r="E56" s="5"/>
      <c r="F56" s="5"/>
      <c r="G56" s="5"/>
      <c r="H56" s="5"/>
      <c r="I56" s="5"/>
      <c r="J56" s="3"/>
    </row>
    <row r="57" spans="1:29" s="5" customFormat="1" ht="34.9" customHeight="1" x14ac:dyDescent="0.4">
      <c r="A57" s="1"/>
      <c r="B57" s="1"/>
      <c r="C57" s="1"/>
      <c r="D57" s="1"/>
      <c r="E57" s="3"/>
      <c r="F57" s="3"/>
      <c r="G57" s="3"/>
      <c r="H57" s="3"/>
      <c r="I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3"/>
    </row>
    <row r="58" spans="1:29" s="3" customFormat="1" ht="34.9" customHeight="1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5"/>
      <c r="AB58" s="5"/>
      <c r="AC58" s="5"/>
    </row>
    <row r="59" spans="1:29" s="5" customFormat="1" ht="34.9" customHeight="1" x14ac:dyDescent="0.4">
      <c r="A59" s="3"/>
      <c r="B59" s="3"/>
      <c r="C59" s="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34.9" customHeight="1" x14ac:dyDescent="0.4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29" s="5" customFormat="1" ht="34.9" customHeight="1" x14ac:dyDescent="0.4">
      <c r="A61" s="1"/>
      <c r="B61" s="1"/>
      <c r="C61" s="1"/>
      <c r="D61" s="1"/>
      <c r="J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3"/>
      <c r="AB61" s="3"/>
      <c r="AC61" s="3"/>
    </row>
    <row r="62" spans="1:29" s="5" customFormat="1" ht="34.9" customHeight="1" x14ac:dyDescent="0.4"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34.9" customHeight="1" x14ac:dyDescent="0.4">
      <c r="A63" s="5"/>
      <c r="B63" s="5"/>
      <c r="C63" s="5"/>
      <c r="D63" s="5"/>
      <c r="E63" s="1"/>
      <c r="F63" s="1"/>
      <c r="G63" s="1"/>
      <c r="H63" s="1"/>
      <c r="I63" s="1"/>
      <c r="J63" s="4"/>
    </row>
    <row r="64" spans="1:29" ht="34.9" customHeight="1" x14ac:dyDescent="0.4">
      <c r="D64" s="1"/>
      <c r="E64" s="3"/>
      <c r="F64" s="3"/>
      <c r="G64" s="3"/>
      <c r="H64" s="3"/>
      <c r="I64" s="3"/>
      <c r="J64" s="3"/>
    </row>
    <row r="65" spans="1:29" s="3" customFormat="1" ht="34.9" customHeight="1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34.9" customHeight="1" x14ac:dyDescent="0.4">
      <c r="A66" s="3"/>
      <c r="B66" s="3"/>
      <c r="C66" s="3"/>
      <c r="D66" s="3"/>
    </row>
    <row r="67" spans="1:29" ht="34.9" customHeight="1" x14ac:dyDescent="0.4">
      <c r="D67" s="1"/>
    </row>
  </sheetData>
  <mergeCells count="21">
    <mergeCell ref="K4:N4"/>
    <mergeCell ref="K5:L5"/>
    <mergeCell ref="K3:L3"/>
    <mergeCell ref="K1:L1"/>
    <mergeCell ref="K8:L8"/>
    <mergeCell ref="K6:N6"/>
    <mergeCell ref="K2:N2"/>
    <mergeCell ref="A43:B43"/>
    <mergeCell ref="K7:L7"/>
    <mergeCell ref="A50:B50"/>
    <mergeCell ref="K14:N14"/>
    <mergeCell ref="K16:L16"/>
    <mergeCell ref="A26:B26"/>
    <mergeCell ref="K18:L18"/>
    <mergeCell ref="K17:L17"/>
    <mergeCell ref="K9:L9"/>
    <mergeCell ref="K15:L15"/>
    <mergeCell ref="K12:N12"/>
    <mergeCell ref="K13:L13"/>
    <mergeCell ref="K10:N10"/>
    <mergeCell ref="K11:L11"/>
  </mergeCells>
  <pageMargins left="1.22" right="0.16" top="0.38" bottom="0.16" header="0.47" footer="0.2"/>
  <pageSetup scale="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AB336"/>
  <sheetViews>
    <sheetView view="pageBreakPreview" zoomScale="25" zoomScaleNormal="25" zoomScaleSheetLayoutView="25" workbookViewId="0">
      <selection activeCell="O271" sqref="O271"/>
    </sheetView>
  </sheetViews>
  <sheetFormatPr defaultColWidth="9.28515625" defaultRowHeight="49.9" customHeight="1" x14ac:dyDescent="0.6"/>
  <cols>
    <col min="1" max="1" width="30.42578125" style="318" customWidth="1"/>
    <col min="2" max="2" width="159.140625" style="13" customWidth="1"/>
    <col min="3" max="3" width="13.7109375" style="13" customWidth="1"/>
    <col min="4" max="4" width="22.85546875" style="16" customWidth="1"/>
    <col min="5" max="5" width="33.28515625" style="14" customWidth="1"/>
    <col min="6" max="6" width="33.28515625" style="13" customWidth="1"/>
    <col min="7" max="7" width="32.140625" style="13" customWidth="1"/>
    <col min="8" max="8" width="32.28515625" style="13" hidden="1" customWidth="1"/>
    <col min="9" max="10" width="32.28515625" style="15" hidden="1" customWidth="1"/>
    <col min="11" max="11" width="9.7109375" style="15" customWidth="1"/>
    <col min="12" max="12" width="12.140625" style="15" customWidth="1"/>
    <col min="13" max="13" width="3.140625" style="13" customWidth="1"/>
    <col min="14" max="14" width="30.42578125" style="318" customWidth="1"/>
    <col min="15" max="15" width="159.140625" style="13" customWidth="1"/>
    <col min="16" max="16" width="12" style="13" customWidth="1"/>
    <col min="17" max="17" width="34.28515625" style="14" customWidth="1"/>
    <col min="18" max="18" width="33.85546875" style="13" customWidth="1"/>
    <col min="19" max="19" width="33.85546875" style="14" customWidth="1"/>
    <col min="20" max="20" width="32.140625" style="14" customWidth="1"/>
    <col min="21" max="21" width="32.28515625" style="13" hidden="1" customWidth="1"/>
    <col min="22" max="23" width="49.85546875" style="13" hidden="1" customWidth="1"/>
    <col min="24" max="24" width="16" style="13" customWidth="1"/>
    <col min="25" max="25" width="24" style="13" customWidth="1"/>
    <col min="26" max="26" width="17.28515625" style="13" bestFit="1" customWidth="1"/>
    <col min="27" max="29" width="22.5703125" style="13" bestFit="1" customWidth="1"/>
    <col min="30" max="16384" width="9.28515625" style="13"/>
  </cols>
  <sheetData>
    <row r="1" spans="1:24" ht="49.9" customHeight="1" x14ac:dyDescent="0.6">
      <c r="A1" s="600"/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</row>
    <row r="2" spans="1:24" ht="49.9" customHeight="1" x14ac:dyDescent="0.6">
      <c r="A2" s="96" t="s">
        <v>80</v>
      </c>
      <c r="B2" s="99" t="s">
        <v>79</v>
      </c>
      <c r="C2" s="98"/>
      <c r="D2" s="97"/>
      <c r="E2" s="109"/>
      <c r="F2" s="96" t="s">
        <v>78</v>
      </c>
      <c r="G2" s="96" t="s">
        <v>77</v>
      </c>
      <c r="H2" s="94"/>
      <c r="M2" s="112"/>
      <c r="N2" s="96" t="s">
        <v>80</v>
      </c>
      <c r="O2" s="99" t="s">
        <v>79</v>
      </c>
      <c r="P2" s="98"/>
      <c r="Q2" s="109"/>
      <c r="R2" s="96"/>
      <c r="S2" s="96" t="s">
        <v>78</v>
      </c>
      <c r="T2" s="96" t="s">
        <v>77</v>
      </c>
      <c r="U2" s="18"/>
      <c r="V2" s="17"/>
      <c r="W2" s="17"/>
    </row>
    <row r="3" spans="1:24" ht="49.9" customHeight="1" x14ac:dyDescent="0.6">
      <c r="A3" s="105" t="s">
        <v>76</v>
      </c>
      <c r="B3" s="95"/>
      <c r="C3" s="94"/>
      <c r="D3" s="106"/>
      <c r="E3" s="106" t="s">
        <v>17</v>
      </c>
      <c r="F3" s="105" t="s">
        <v>75</v>
      </c>
      <c r="G3" s="105" t="s">
        <v>74</v>
      </c>
      <c r="H3" s="94"/>
      <c r="N3" s="105" t="s">
        <v>76</v>
      </c>
      <c r="O3" s="95"/>
      <c r="P3" s="94"/>
      <c r="Q3" s="106"/>
      <c r="R3" s="105" t="s">
        <v>17</v>
      </c>
      <c r="S3" s="105" t="s">
        <v>75</v>
      </c>
      <c r="T3" s="105" t="s">
        <v>74</v>
      </c>
      <c r="U3" s="18"/>
      <c r="V3" s="17"/>
      <c r="W3" s="17"/>
    </row>
    <row r="4" spans="1:24" ht="49.9" customHeight="1" x14ac:dyDescent="0.6">
      <c r="A4" s="604" t="s">
        <v>244</v>
      </c>
      <c r="B4" s="605"/>
      <c r="C4" s="605"/>
      <c r="D4" s="605"/>
      <c r="E4" s="605"/>
      <c r="F4" s="605"/>
      <c r="G4" s="606"/>
      <c r="H4" s="127"/>
      <c r="N4" s="604" t="s">
        <v>244</v>
      </c>
      <c r="O4" s="605"/>
      <c r="P4" s="605"/>
      <c r="Q4" s="605"/>
      <c r="R4" s="605"/>
      <c r="S4" s="605"/>
      <c r="T4" s="606"/>
      <c r="U4" s="127"/>
      <c r="V4" s="15"/>
      <c r="W4" s="15"/>
      <c r="X4" s="17"/>
    </row>
    <row r="5" spans="1:24" ht="49.9" customHeight="1" x14ac:dyDescent="0.7">
      <c r="A5" s="67"/>
      <c r="B5" s="234" t="s">
        <v>147</v>
      </c>
      <c r="C5" s="29"/>
      <c r="D5" s="126"/>
      <c r="E5" s="50"/>
      <c r="F5" s="66"/>
      <c r="G5" s="66"/>
      <c r="H5" s="14"/>
      <c r="N5" s="125"/>
      <c r="O5" s="236" t="s">
        <v>143</v>
      </c>
      <c r="P5" s="33"/>
      <c r="Q5" s="50"/>
      <c r="R5" s="66"/>
      <c r="S5" s="119"/>
      <c r="T5" s="124"/>
      <c r="U5" s="18">
        <f>S5-0.36</f>
        <v>-0.36</v>
      </c>
      <c r="V5" s="17">
        <f t="shared" ref="V5:V36" si="0">SUM(U5/0.77)</f>
        <v>-0.46753246753246752</v>
      </c>
      <c r="W5" s="17">
        <f>SUM(V5+0.36)</f>
        <v>-0.10753246753246753</v>
      </c>
      <c r="X5" s="17"/>
    </row>
    <row r="6" spans="1:24" ht="49.9" customHeight="1" x14ac:dyDescent="0.6">
      <c r="A6" s="24">
        <v>100</v>
      </c>
      <c r="B6" s="23" t="s">
        <v>129</v>
      </c>
      <c r="C6" s="22"/>
      <c r="D6" s="36"/>
      <c r="E6" s="19"/>
      <c r="F6" s="46">
        <v>23.9</v>
      </c>
      <c r="G6" s="46">
        <f t="shared" ref="G6:G21" si="1">J6</f>
        <v>30.931428571428569</v>
      </c>
      <c r="H6" s="18">
        <f t="shared" ref="H6:H12" si="2">F6-0.36</f>
        <v>23.54</v>
      </c>
      <c r="I6" s="17">
        <f t="shared" ref="I6:I21" si="3">SUM(H6/0.77)</f>
        <v>30.571428571428569</v>
      </c>
      <c r="J6" s="17">
        <f t="shared" ref="J6:J12" si="4">SUM(I6+0.36)</f>
        <v>30.931428571428569</v>
      </c>
      <c r="K6" s="17"/>
      <c r="L6" s="17"/>
      <c r="N6" s="24">
        <v>183</v>
      </c>
      <c r="O6" s="23" t="s">
        <v>43</v>
      </c>
      <c r="P6" s="22"/>
      <c r="Q6" s="36"/>
      <c r="R6" s="24"/>
      <c r="S6" s="19">
        <v>19.75</v>
      </c>
      <c r="T6" s="19">
        <f t="shared" ref="T6:T11" si="5">W6</f>
        <v>25.541818181818183</v>
      </c>
      <c r="U6" s="18">
        <f>S6-0.36</f>
        <v>19.39</v>
      </c>
      <c r="V6" s="17">
        <f t="shared" si="0"/>
        <v>25.181818181818183</v>
      </c>
      <c r="W6" s="17">
        <f>SUM(V6+0.36)</f>
        <v>25.541818181818183</v>
      </c>
      <c r="X6" s="17"/>
    </row>
    <row r="7" spans="1:24" ht="49.9" customHeight="1" x14ac:dyDescent="0.6">
      <c r="A7" s="24">
        <v>101</v>
      </c>
      <c r="B7" s="23" t="s">
        <v>81</v>
      </c>
      <c r="C7" s="22"/>
      <c r="D7" s="36"/>
      <c r="E7" s="24"/>
      <c r="F7" s="19">
        <v>25.49</v>
      </c>
      <c r="G7" s="46">
        <f t="shared" si="1"/>
        <v>32.996363636363633</v>
      </c>
      <c r="H7" s="18">
        <f t="shared" si="2"/>
        <v>25.13</v>
      </c>
      <c r="I7" s="17">
        <f t="shared" si="3"/>
        <v>32.636363636363633</v>
      </c>
      <c r="J7" s="17">
        <f t="shared" si="4"/>
        <v>32.996363636363633</v>
      </c>
      <c r="K7" s="17"/>
      <c r="L7" s="17"/>
      <c r="N7" s="24">
        <v>187</v>
      </c>
      <c r="O7" s="23" t="s">
        <v>32</v>
      </c>
      <c r="P7" s="22"/>
      <c r="Q7" s="36"/>
      <c r="R7" s="19"/>
      <c r="S7" s="19">
        <v>16.78</v>
      </c>
      <c r="T7" s="19">
        <f t="shared" si="5"/>
        <v>21.684675324675325</v>
      </c>
      <c r="U7" s="18">
        <f>S7-0.36</f>
        <v>16.420000000000002</v>
      </c>
      <c r="V7" s="17">
        <f t="shared" si="0"/>
        <v>21.324675324675326</v>
      </c>
      <c r="W7" s="17">
        <f>SUM(V7+0.36)</f>
        <v>21.684675324675325</v>
      </c>
      <c r="X7" s="17"/>
    </row>
    <row r="8" spans="1:24" ht="49.9" customHeight="1" x14ac:dyDescent="0.6">
      <c r="A8" s="24">
        <v>102</v>
      </c>
      <c r="B8" s="23" t="s">
        <v>47</v>
      </c>
      <c r="C8" s="22"/>
      <c r="D8" s="21"/>
      <c r="E8" s="19" t="s">
        <v>37</v>
      </c>
      <c r="F8" s="19">
        <v>19.579999999999998</v>
      </c>
      <c r="G8" s="46">
        <f t="shared" si="1"/>
        <v>25.321038961038958</v>
      </c>
      <c r="H8" s="18">
        <f t="shared" si="2"/>
        <v>19.22</v>
      </c>
      <c r="I8" s="17">
        <f t="shared" si="3"/>
        <v>24.961038961038959</v>
      </c>
      <c r="J8" s="17">
        <f t="shared" si="4"/>
        <v>25.321038961038958</v>
      </c>
      <c r="K8" s="17"/>
      <c r="L8" s="17"/>
      <c r="N8" s="24">
        <v>188</v>
      </c>
      <c r="O8" s="23" t="s">
        <v>128</v>
      </c>
      <c r="P8" s="610"/>
      <c r="Q8" s="611"/>
      <c r="R8" s="19">
        <v>1.2</v>
      </c>
      <c r="S8" s="19">
        <v>11.99</v>
      </c>
      <c r="T8" s="19">
        <f t="shared" si="5"/>
        <v>15.490779220779221</v>
      </c>
      <c r="U8" s="18">
        <f>S8-0.27</f>
        <v>11.72</v>
      </c>
      <c r="V8" s="17">
        <f t="shared" si="0"/>
        <v>15.220779220779221</v>
      </c>
      <c r="W8" s="17">
        <f>SUM(V8+0.27)</f>
        <v>15.490779220779221</v>
      </c>
      <c r="X8" s="17"/>
    </row>
    <row r="9" spans="1:24" ht="49.9" customHeight="1" x14ac:dyDescent="0.6">
      <c r="A9" s="24">
        <v>103</v>
      </c>
      <c r="B9" s="23" t="s">
        <v>43</v>
      </c>
      <c r="C9" s="22"/>
      <c r="D9" s="36"/>
      <c r="E9" s="24"/>
      <c r="F9" s="19">
        <v>25.49</v>
      </c>
      <c r="G9" s="46">
        <f t="shared" si="1"/>
        <v>32.996363636363633</v>
      </c>
      <c r="H9" s="18">
        <f t="shared" si="2"/>
        <v>25.13</v>
      </c>
      <c r="I9" s="17">
        <f t="shared" si="3"/>
        <v>32.636363636363633</v>
      </c>
      <c r="J9" s="17">
        <f t="shared" si="4"/>
        <v>32.996363636363633</v>
      </c>
      <c r="K9" s="17"/>
      <c r="L9" s="17"/>
      <c r="N9" s="24">
        <v>189</v>
      </c>
      <c r="O9" s="23" t="s">
        <v>141</v>
      </c>
      <c r="P9" s="22"/>
      <c r="Q9" s="36"/>
      <c r="R9" s="19">
        <v>2</v>
      </c>
      <c r="S9" s="19">
        <v>13.69</v>
      </c>
      <c r="T9" s="19">
        <f t="shared" si="5"/>
        <v>17.698571428571427</v>
      </c>
      <c r="U9" s="18">
        <f>S9-0.27</f>
        <v>13.42</v>
      </c>
      <c r="V9" s="17">
        <f t="shared" si="0"/>
        <v>17.428571428571427</v>
      </c>
      <c r="W9" s="17">
        <f>SUM(V9+0.27)</f>
        <v>17.698571428571427</v>
      </c>
      <c r="X9" s="17"/>
    </row>
    <row r="10" spans="1:24" ht="49.9" customHeight="1" x14ac:dyDescent="0.6">
      <c r="A10" s="24">
        <v>104</v>
      </c>
      <c r="B10" s="23" t="s">
        <v>65</v>
      </c>
      <c r="C10" s="22"/>
      <c r="D10" s="36"/>
      <c r="E10" s="24"/>
      <c r="F10" s="19">
        <v>31.35</v>
      </c>
      <c r="G10" s="46">
        <f t="shared" si="1"/>
        <v>40.60675324675325</v>
      </c>
      <c r="H10" s="18">
        <f t="shared" si="2"/>
        <v>30.990000000000002</v>
      </c>
      <c r="I10" s="17">
        <f t="shared" si="3"/>
        <v>40.246753246753251</v>
      </c>
      <c r="J10" s="17">
        <f t="shared" si="4"/>
        <v>40.60675324675325</v>
      </c>
      <c r="K10" s="17"/>
      <c r="L10" s="17"/>
      <c r="N10" s="24">
        <v>195</v>
      </c>
      <c r="O10" s="23" t="s">
        <v>18</v>
      </c>
      <c r="P10" s="22"/>
      <c r="Q10" s="36"/>
      <c r="R10" s="24"/>
      <c r="S10" s="19">
        <v>25.2</v>
      </c>
      <c r="T10" s="19">
        <f t="shared" si="5"/>
        <v>32.673506493506494</v>
      </c>
      <c r="U10" s="18">
        <f>S10-0.18</f>
        <v>25.02</v>
      </c>
      <c r="V10" s="17">
        <f t="shared" si="0"/>
        <v>32.493506493506494</v>
      </c>
      <c r="W10" s="17">
        <f>SUM(V10+0.18)</f>
        <v>32.673506493506494</v>
      </c>
      <c r="X10" s="17"/>
    </row>
    <row r="11" spans="1:24" ht="49.9" customHeight="1" x14ac:dyDescent="0.6">
      <c r="A11" s="24">
        <v>106</v>
      </c>
      <c r="B11" s="23" t="s">
        <v>226</v>
      </c>
      <c r="C11" s="22"/>
      <c r="D11" s="466"/>
      <c r="E11" s="19"/>
      <c r="F11" s="19">
        <v>19.989999999999998</v>
      </c>
      <c r="G11" s="46">
        <f t="shared" ref="G11" si="6">J11</f>
        <v>25.85350649350649</v>
      </c>
      <c r="H11" s="18">
        <f t="shared" ref="H11" si="7">F11-0.36</f>
        <v>19.63</v>
      </c>
      <c r="I11" s="17">
        <f t="shared" ref="I11" si="8">SUM(H11/0.77)</f>
        <v>25.493506493506491</v>
      </c>
      <c r="J11" s="17">
        <f t="shared" ref="J11" si="9">SUM(I11+0.36)</f>
        <v>25.85350649350649</v>
      </c>
      <c r="K11" s="17"/>
      <c r="L11" s="17"/>
      <c r="N11" s="24">
        <v>197</v>
      </c>
      <c r="O11" s="23" t="s">
        <v>133</v>
      </c>
      <c r="P11" s="22"/>
      <c r="Q11" s="36"/>
      <c r="R11" s="19">
        <v>2</v>
      </c>
      <c r="S11" s="19">
        <v>15.99</v>
      </c>
      <c r="T11" s="19">
        <f t="shared" si="5"/>
        <v>20.631818181818183</v>
      </c>
      <c r="U11" s="18">
        <f>S11-0.45</f>
        <v>15.540000000000001</v>
      </c>
      <c r="V11" s="17">
        <f t="shared" si="0"/>
        <v>20.181818181818183</v>
      </c>
      <c r="W11" s="17">
        <f>SUM(V11+0.45)</f>
        <v>20.631818181818183</v>
      </c>
      <c r="X11" s="17"/>
    </row>
    <row r="12" spans="1:24" ht="49.9" customHeight="1" x14ac:dyDescent="0.7">
      <c r="A12" s="24">
        <v>107</v>
      </c>
      <c r="B12" s="23" t="s">
        <v>32</v>
      </c>
      <c r="C12" s="22"/>
      <c r="D12" s="21"/>
      <c r="E12" s="19" t="s">
        <v>37</v>
      </c>
      <c r="F12" s="19">
        <v>19.579999999999998</v>
      </c>
      <c r="G12" s="46">
        <f t="shared" si="1"/>
        <v>25.321038961038958</v>
      </c>
      <c r="H12" s="18">
        <f t="shared" si="2"/>
        <v>19.22</v>
      </c>
      <c r="I12" s="17">
        <f t="shared" si="3"/>
        <v>24.961038961038959</v>
      </c>
      <c r="J12" s="17">
        <f t="shared" si="4"/>
        <v>25.321038961038958</v>
      </c>
      <c r="K12" s="17"/>
      <c r="L12" s="17"/>
      <c r="N12" s="67"/>
      <c r="O12" s="236" t="s">
        <v>140</v>
      </c>
      <c r="P12" s="33"/>
      <c r="Q12" s="50"/>
      <c r="R12" s="121"/>
      <c r="S12" s="119"/>
      <c r="T12" s="25"/>
      <c r="U12" s="18">
        <f>S12-0.36</f>
        <v>-0.36</v>
      </c>
      <c r="V12" s="17">
        <f t="shared" si="0"/>
        <v>-0.46753246753246752</v>
      </c>
      <c r="W12" s="17">
        <f>SUM(V12+0.36)</f>
        <v>-0.10753246753246753</v>
      </c>
      <c r="X12" s="17"/>
    </row>
    <row r="13" spans="1:24" ht="49.9" customHeight="1" x14ac:dyDescent="0.6">
      <c r="A13" s="24">
        <v>108</v>
      </c>
      <c r="B13" s="23" t="s">
        <v>111</v>
      </c>
      <c r="C13" s="586"/>
      <c r="D13" s="587"/>
      <c r="E13" s="19" t="s">
        <v>37</v>
      </c>
      <c r="F13" s="19">
        <v>13.99</v>
      </c>
      <c r="G13" s="46">
        <f t="shared" si="1"/>
        <v>18.08818181818182</v>
      </c>
      <c r="H13" s="18">
        <f>F13-0.27</f>
        <v>13.72</v>
      </c>
      <c r="I13" s="17">
        <f t="shared" si="3"/>
        <v>17.81818181818182</v>
      </c>
      <c r="J13" s="17">
        <f>SUM(I13+0.27)</f>
        <v>18.08818181818182</v>
      </c>
      <c r="K13" s="17"/>
      <c r="L13" s="17"/>
      <c r="N13" s="24">
        <v>201</v>
      </c>
      <c r="O13" s="23" t="s">
        <v>81</v>
      </c>
      <c r="P13" s="22"/>
      <c r="Q13" s="36"/>
      <c r="R13" s="24"/>
      <c r="S13" s="19">
        <v>19.75</v>
      </c>
      <c r="T13" s="19">
        <f t="shared" ref="T13:T17" si="10">W13</f>
        <v>25.541818181818183</v>
      </c>
      <c r="U13" s="18">
        <f>S13-0.36</f>
        <v>19.39</v>
      </c>
      <c r="V13" s="17">
        <f t="shared" si="0"/>
        <v>25.181818181818183</v>
      </c>
      <c r="W13" s="17">
        <f>SUM(V13+0.36)</f>
        <v>25.541818181818183</v>
      </c>
      <c r="X13" s="17"/>
    </row>
    <row r="14" spans="1:24" ht="49.9" customHeight="1" x14ac:dyDescent="0.6">
      <c r="A14" s="24">
        <v>115</v>
      </c>
      <c r="B14" s="23" t="s">
        <v>18</v>
      </c>
      <c r="C14" s="22"/>
      <c r="D14" s="36"/>
      <c r="E14" s="24"/>
      <c r="F14" s="19">
        <v>34.979999999999997</v>
      </c>
      <c r="G14" s="46">
        <f t="shared" si="1"/>
        <v>45.374805194805191</v>
      </c>
      <c r="H14" s="18">
        <f>F14-0.18</f>
        <v>34.799999999999997</v>
      </c>
      <c r="I14" s="17">
        <f t="shared" si="3"/>
        <v>45.194805194805191</v>
      </c>
      <c r="J14" s="17">
        <f>SUM(I14+0.18)</f>
        <v>45.374805194805191</v>
      </c>
      <c r="K14" s="17"/>
      <c r="L14" s="17"/>
      <c r="N14" s="24">
        <v>207</v>
      </c>
      <c r="O14" s="23" t="s">
        <v>32</v>
      </c>
      <c r="P14" s="22"/>
      <c r="Q14" s="36"/>
      <c r="R14" s="19"/>
      <c r="S14" s="19">
        <v>16.78</v>
      </c>
      <c r="T14" s="19">
        <f t="shared" si="10"/>
        <v>21.684675324675325</v>
      </c>
      <c r="U14" s="18">
        <f>S14-0.36</f>
        <v>16.420000000000002</v>
      </c>
      <c r="V14" s="17">
        <f t="shared" si="0"/>
        <v>21.324675324675326</v>
      </c>
      <c r="W14" s="17">
        <f>SUM(V14+0.36)</f>
        <v>21.684675324675325</v>
      </c>
      <c r="X14" s="17"/>
    </row>
    <row r="15" spans="1:24" ht="49.9" customHeight="1" x14ac:dyDescent="0.6">
      <c r="A15" s="24">
        <v>116</v>
      </c>
      <c r="B15" s="23" t="s">
        <v>60</v>
      </c>
      <c r="C15" s="22"/>
      <c r="D15" s="36"/>
      <c r="E15" s="19"/>
      <c r="F15" s="19">
        <v>26.2</v>
      </c>
      <c r="G15" s="46">
        <f t="shared" si="1"/>
        <v>33.957272727272724</v>
      </c>
      <c r="H15" s="18">
        <f>F15-0.23</f>
        <v>25.97</v>
      </c>
      <c r="I15" s="17">
        <f t="shared" si="3"/>
        <v>33.727272727272727</v>
      </c>
      <c r="J15" s="17">
        <f>SUM(I15+0.23)</f>
        <v>33.957272727272724</v>
      </c>
      <c r="K15" s="17"/>
      <c r="L15" s="17"/>
      <c r="N15" s="24">
        <v>208</v>
      </c>
      <c r="O15" s="23" t="s">
        <v>128</v>
      </c>
      <c r="P15" s="610"/>
      <c r="Q15" s="611"/>
      <c r="R15" s="19">
        <v>1.2</v>
      </c>
      <c r="S15" s="19">
        <v>11.99</v>
      </c>
      <c r="T15" s="19">
        <f>W15</f>
        <v>15.490779220779221</v>
      </c>
      <c r="U15" s="18">
        <f>S15-0.27</f>
        <v>11.72</v>
      </c>
      <c r="V15" s="17">
        <f>SUM(U15/0.77)</f>
        <v>15.220779220779221</v>
      </c>
      <c r="W15" s="17">
        <f>SUM(V15+0.27)</f>
        <v>15.490779220779221</v>
      </c>
      <c r="X15" s="17"/>
    </row>
    <row r="16" spans="1:24" ht="49.9" customHeight="1" x14ac:dyDescent="0.6">
      <c r="A16" s="24">
        <v>117</v>
      </c>
      <c r="B16" s="23" t="s">
        <v>124</v>
      </c>
      <c r="C16" s="22"/>
      <c r="D16" s="36"/>
      <c r="E16" s="19">
        <v>2</v>
      </c>
      <c r="F16" s="19">
        <v>22.99</v>
      </c>
      <c r="G16" s="46">
        <f t="shared" si="1"/>
        <v>29.722727272727269</v>
      </c>
      <c r="H16" s="18">
        <f>F16-0.45</f>
        <v>22.54</v>
      </c>
      <c r="I16" s="17">
        <f t="shared" si="3"/>
        <v>29.27272727272727</v>
      </c>
      <c r="J16" s="17">
        <f>SUM(I16+0.45)</f>
        <v>29.722727272727269</v>
      </c>
      <c r="K16" s="17"/>
      <c r="L16" s="17"/>
      <c r="N16" s="24">
        <v>209</v>
      </c>
      <c r="O16" s="23" t="s">
        <v>136</v>
      </c>
      <c r="P16" s="22"/>
      <c r="Q16" s="36"/>
      <c r="R16" s="19">
        <v>2</v>
      </c>
      <c r="S16" s="19">
        <v>13.69</v>
      </c>
      <c r="T16" s="19">
        <f t="shared" si="10"/>
        <v>17.698571428571427</v>
      </c>
      <c r="U16" s="18">
        <f>S16-0.27</f>
        <v>13.42</v>
      </c>
      <c r="V16" s="17">
        <f t="shared" si="0"/>
        <v>17.428571428571427</v>
      </c>
      <c r="W16" s="17">
        <f>SUM(V16+0.27)</f>
        <v>17.698571428571427</v>
      </c>
      <c r="X16" s="17"/>
    </row>
    <row r="17" spans="1:24" ht="49.9" customHeight="1" x14ac:dyDescent="0.6">
      <c r="A17" s="24">
        <v>118</v>
      </c>
      <c r="B17" s="23" t="s">
        <v>142</v>
      </c>
      <c r="C17" s="586"/>
      <c r="D17" s="587"/>
      <c r="E17" s="19" t="s">
        <v>37</v>
      </c>
      <c r="F17" s="19">
        <v>13.99</v>
      </c>
      <c r="G17" s="46">
        <f t="shared" si="1"/>
        <v>18.08818181818182</v>
      </c>
      <c r="H17" s="18">
        <f>F17-0.27</f>
        <v>13.72</v>
      </c>
      <c r="I17" s="17">
        <f t="shared" si="3"/>
        <v>17.81818181818182</v>
      </c>
      <c r="J17" s="17">
        <f>SUM(I17+0.27)</f>
        <v>18.08818181818182</v>
      </c>
      <c r="K17" s="17"/>
      <c r="L17" s="17"/>
      <c r="N17" s="24">
        <v>217</v>
      </c>
      <c r="O17" s="23" t="s">
        <v>133</v>
      </c>
      <c r="P17" s="22"/>
      <c r="Q17" s="36"/>
      <c r="R17" s="19">
        <v>2</v>
      </c>
      <c r="S17" s="19">
        <v>15.99</v>
      </c>
      <c r="T17" s="19">
        <f t="shared" si="10"/>
        <v>20.631818181818183</v>
      </c>
      <c r="U17" s="18">
        <f>S17-0.45</f>
        <v>15.540000000000001</v>
      </c>
      <c r="V17" s="17">
        <f t="shared" si="0"/>
        <v>20.181818181818183</v>
      </c>
      <c r="W17" s="17">
        <f>SUM(V17+0.45)</f>
        <v>20.631818181818183</v>
      </c>
      <c r="X17" s="17"/>
    </row>
    <row r="18" spans="1:24" ht="49.9" customHeight="1" x14ac:dyDescent="0.7">
      <c r="A18" s="24">
        <v>700</v>
      </c>
      <c r="B18" s="23" t="s">
        <v>125</v>
      </c>
      <c r="C18" s="22"/>
      <c r="D18" s="36"/>
      <c r="E18" s="19"/>
      <c r="F18" s="19">
        <v>25.99</v>
      </c>
      <c r="G18" s="46">
        <f t="shared" si="1"/>
        <v>33.645714285714284</v>
      </c>
      <c r="H18" s="18">
        <f>F18-0.36</f>
        <v>25.63</v>
      </c>
      <c r="I18" s="17">
        <f t="shared" si="3"/>
        <v>33.285714285714285</v>
      </c>
      <c r="J18" s="17">
        <f>SUM(I18+0.36)</f>
        <v>33.645714285714284</v>
      </c>
      <c r="K18" s="17"/>
      <c r="L18" s="17"/>
      <c r="N18" s="125"/>
      <c r="O18" s="236" t="s">
        <v>710</v>
      </c>
      <c r="P18" s="33"/>
      <c r="Q18" s="480"/>
      <c r="R18" s="66"/>
      <c r="S18" s="119"/>
      <c r="T18" s="124"/>
      <c r="U18" s="18">
        <f>S18-0.36</f>
        <v>-0.36</v>
      </c>
      <c r="V18" s="17">
        <f t="shared" ref="V18:V20" si="11">SUM(U18/0.77)</f>
        <v>-0.46753246753246752</v>
      </c>
      <c r="W18" s="17">
        <f>SUM(V18+0.36)</f>
        <v>-0.10753246753246753</v>
      </c>
      <c r="X18" s="17"/>
    </row>
    <row r="19" spans="1:24" ht="49.9" customHeight="1" x14ac:dyDescent="0.6">
      <c r="A19" s="24">
        <v>719</v>
      </c>
      <c r="B19" s="23" t="s">
        <v>120</v>
      </c>
      <c r="C19" s="22"/>
      <c r="D19" s="36"/>
      <c r="E19" s="19"/>
      <c r="F19" s="19">
        <v>27.4</v>
      </c>
      <c r="G19" s="46">
        <f t="shared" si="1"/>
        <v>35.476883116883116</v>
      </c>
      <c r="H19" s="18">
        <f>F19-0.36</f>
        <v>27.04</v>
      </c>
      <c r="I19" s="17">
        <f t="shared" si="3"/>
        <v>35.116883116883116</v>
      </c>
      <c r="J19" s="17">
        <f>SUM(I19+0.36)</f>
        <v>35.476883116883116</v>
      </c>
      <c r="K19" s="17"/>
      <c r="L19" s="17"/>
      <c r="N19" s="24">
        <v>223</v>
      </c>
      <c r="O19" s="23" t="s">
        <v>32</v>
      </c>
      <c r="P19" s="22"/>
      <c r="Q19" s="36"/>
      <c r="R19" s="19"/>
      <c r="S19" s="19">
        <v>19.579999999999998</v>
      </c>
      <c r="T19" s="19">
        <f t="shared" ref="T19:T20" si="12">W19</f>
        <v>25.321038961038958</v>
      </c>
      <c r="U19" s="18">
        <f>S19-0.36</f>
        <v>19.22</v>
      </c>
      <c r="V19" s="17">
        <f t="shared" si="11"/>
        <v>24.961038961038959</v>
      </c>
      <c r="W19" s="17">
        <f>SUM(V19+0.36)</f>
        <v>25.321038961038958</v>
      </c>
      <c r="X19" s="17"/>
    </row>
    <row r="20" spans="1:24" ht="49.9" customHeight="1" x14ac:dyDescent="0.6">
      <c r="A20" s="24">
        <v>707</v>
      </c>
      <c r="B20" s="23" t="s">
        <v>215</v>
      </c>
      <c r="C20" s="22"/>
      <c r="D20" s="466"/>
      <c r="E20" s="19">
        <v>2</v>
      </c>
      <c r="F20" s="19">
        <v>17.989999999999998</v>
      </c>
      <c r="G20" s="46">
        <f t="shared" si="1"/>
        <v>23.256103896103895</v>
      </c>
      <c r="H20" s="18">
        <f t="shared" ref="H20" si="13">F20-0.36</f>
        <v>17.63</v>
      </c>
      <c r="I20" s="17">
        <f t="shared" si="3"/>
        <v>22.896103896103895</v>
      </c>
      <c r="J20" s="17">
        <f t="shared" ref="J20" si="14">SUM(I20+0.36)</f>
        <v>23.256103896103895</v>
      </c>
      <c r="K20" s="17"/>
      <c r="L20" s="17"/>
      <c r="N20" s="24">
        <v>227</v>
      </c>
      <c r="O20" s="23" t="s">
        <v>133</v>
      </c>
      <c r="P20" s="22"/>
      <c r="Q20" s="36"/>
      <c r="R20" s="19"/>
      <c r="S20" s="19">
        <v>18.989999999999998</v>
      </c>
      <c r="T20" s="19">
        <f t="shared" si="12"/>
        <v>24.527922077922074</v>
      </c>
      <c r="U20" s="18">
        <f>S20-0.45</f>
        <v>18.54</v>
      </c>
      <c r="V20" s="17">
        <f t="shared" si="11"/>
        <v>24.077922077922075</v>
      </c>
      <c r="W20" s="17">
        <f>SUM(V20+0.45)</f>
        <v>24.527922077922074</v>
      </c>
      <c r="X20" s="17"/>
    </row>
    <row r="21" spans="1:24" ht="49.9" customHeight="1" x14ac:dyDescent="0.7">
      <c r="A21" s="24">
        <v>728</v>
      </c>
      <c r="B21" s="23" t="s">
        <v>138</v>
      </c>
      <c r="C21" s="22"/>
      <c r="D21" s="21"/>
      <c r="E21" s="24"/>
      <c r="F21" s="19">
        <v>34.25</v>
      </c>
      <c r="G21" s="46">
        <f t="shared" si="1"/>
        <v>44.372987012987011</v>
      </c>
      <c r="H21" s="18">
        <f>F21-0.36</f>
        <v>33.89</v>
      </c>
      <c r="I21" s="17">
        <f t="shared" si="3"/>
        <v>44.012987012987011</v>
      </c>
      <c r="J21" s="17">
        <f>SUM(I21+0.36)</f>
        <v>44.372987012987011</v>
      </c>
      <c r="K21" s="17"/>
      <c r="L21" s="17"/>
      <c r="N21" s="67"/>
      <c r="O21" s="236" t="s">
        <v>132</v>
      </c>
      <c r="P21" s="33"/>
      <c r="Q21" s="50"/>
      <c r="R21" s="67"/>
      <c r="S21" s="119"/>
      <c r="T21" s="25"/>
      <c r="U21" s="18">
        <f t="shared" ref="U21:U24" si="15">S21-0.36</f>
        <v>-0.36</v>
      </c>
      <c r="V21" s="17">
        <f t="shared" si="0"/>
        <v>-0.46753246753246752</v>
      </c>
      <c r="W21" s="17">
        <f t="shared" ref="W21:W24" si="16">SUM(V21+0.36)</f>
        <v>-0.10753246753246753</v>
      </c>
      <c r="X21" s="17"/>
    </row>
    <row r="22" spans="1:24" ht="49.9" customHeight="1" x14ac:dyDescent="0.6">
      <c r="A22" s="24">
        <v>729</v>
      </c>
      <c r="B22" s="23" t="s">
        <v>262</v>
      </c>
      <c r="C22" s="22"/>
      <c r="D22" s="21"/>
      <c r="E22" s="256"/>
      <c r="F22" s="74">
        <v>29.99</v>
      </c>
      <c r="G22" s="46">
        <f t="shared" ref="G22" si="17">J22</f>
        <v>38.879350649350641</v>
      </c>
      <c r="H22" s="18">
        <f>F22-0.23</f>
        <v>29.759999999999998</v>
      </c>
      <c r="I22" s="17">
        <f t="shared" ref="I22" si="18">SUM(H22/0.77)</f>
        <v>38.649350649350644</v>
      </c>
      <c r="J22" s="17">
        <f>SUM(I22+0.23)</f>
        <v>38.879350649350641</v>
      </c>
      <c r="K22" s="17"/>
      <c r="L22" s="17"/>
      <c r="N22" s="24">
        <v>322</v>
      </c>
      <c r="O22" s="23" t="s">
        <v>47</v>
      </c>
      <c r="P22" s="22"/>
      <c r="Q22" s="36"/>
      <c r="R22" s="19"/>
      <c r="S22" s="19">
        <v>22.98</v>
      </c>
      <c r="T22" s="19">
        <f>W22</f>
        <v>29.736623376623378</v>
      </c>
      <c r="U22" s="18">
        <f t="shared" si="15"/>
        <v>22.62</v>
      </c>
      <c r="V22" s="17">
        <f t="shared" si="0"/>
        <v>29.376623376623378</v>
      </c>
      <c r="W22" s="17">
        <f t="shared" si="16"/>
        <v>29.736623376623378</v>
      </c>
      <c r="X22" s="17"/>
    </row>
    <row r="23" spans="1:24" ht="49.9" customHeight="1" x14ac:dyDescent="0.7">
      <c r="A23" s="67"/>
      <c r="B23" s="234" t="s">
        <v>137</v>
      </c>
      <c r="C23" s="28"/>
      <c r="D23" s="27"/>
      <c r="E23" s="50"/>
      <c r="F23" s="123"/>
      <c r="G23" s="122"/>
      <c r="H23" s="18"/>
      <c r="I23" s="17"/>
      <c r="J23" s="17"/>
      <c r="K23" s="17"/>
      <c r="L23" s="17"/>
      <c r="M23" s="17"/>
      <c r="N23" s="30"/>
      <c r="O23" s="236" t="s">
        <v>130</v>
      </c>
      <c r="P23" s="33"/>
      <c r="Q23" s="50"/>
      <c r="R23" s="30"/>
      <c r="S23" s="119"/>
      <c r="T23" s="25"/>
      <c r="U23" s="18">
        <f t="shared" si="15"/>
        <v>-0.36</v>
      </c>
      <c r="V23" s="17">
        <f t="shared" si="0"/>
        <v>-0.46753246753246752</v>
      </c>
      <c r="W23" s="17">
        <f t="shared" si="16"/>
        <v>-0.10753246753246753</v>
      </c>
      <c r="X23" s="17"/>
    </row>
    <row r="24" spans="1:24" ht="49.9" customHeight="1" x14ac:dyDescent="0.6">
      <c r="A24" s="102">
        <v>141</v>
      </c>
      <c r="B24" s="23" t="s">
        <v>81</v>
      </c>
      <c r="C24" s="22"/>
      <c r="D24" s="36"/>
      <c r="E24" s="24"/>
      <c r="F24" s="19">
        <v>25.49</v>
      </c>
      <c r="G24" s="46">
        <f t="shared" ref="G24" si="19">J24</f>
        <v>32.996363636363633</v>
      </c>
      <c r="H24" s="18">
        <f t="shared" ref="H24" si="20">F24-0.36</f>
        <v>25.13</v>
      </c>
      <c r="I24" s="17">
        <f t="shared" ref="I24" si="21">SUM(H24/0.77)</f>
        <v>32.636363636363633</v>
      </c>
      <c r="J24" s="17">
        <f t="shared" ref="J24" si="22">SUM(I24+0.36)</f>
        <v>32.996363636363633</v>
      </c>
      <c r="K24" s="17"/>
      <c r="L24" s="17"/>
      <c r="N24" s="24">
        <v>341</v>
      </c>
      <c r="O24" s="23" t="s">
        <v>81</v>
      </c>
      <c r="P24" s="22"/>
      <c r="Q24" s="36"/>
      <c r="R24" s="19"/>
      <c r="S24" s="19">
        <v>28.25</v>
      </c>
      <c r="T24" s="19">
        <f>W24</f>
        <v>36.58077922077922</v>
      </c>
      <c r="U24" s="18">
        <f t="shared" si="15"/>
        <v>27.89</v>
      </c>
      <c r="V24" s="17">
        <f t="shared" si="0"/>
        <v>36.220779220779221</v>
      </c>
      <c r="W24" s="17">
        <f t="shared" si="16"/>
        <v>36.58077922077922</v>
      </c>
      <c r="X24" s="17"/>
    </row>
    <row r="25" spans="1:24" ht="49.9" customHeight="1" x14ac:dyDescent="0.7">
      <c r="A25" s="24">
        <v>157</v>
      </c>
      <c r="B25" s="23" t="s">
        <v>124</v>
      </c>
      <c r="C25" s="22"/>
      <c r="D25" s="36"/>
      <c r="E25" s="19" t="s">
        <v>37</v>
      </c>
      <c r="F25" s="19">
        <v>22.99</v>
      </c>
      <c r="G25" s="19">
        <f>J25</f>
        <v>29.722727272727269</v>
      </c>
      <c r="H25" s="18">
        <f>F25-0.45</f>
        <v>22.54</v>
      </c>
      <c r="I25" s="17">
        <f t="shared" ref="I25:I56" si="23">SUM(H25/0.77)</f>
        <v>29.27272727272727</v>
      </c>
      <c r="J25" s="17">
        <f>SUM(I25+0.45)</f>
        <v>29.722727272727269</v>
      </c>
      <c r="K25" s="17"/>
      <c r="L25" s="17"/>
      <c r="N25" s="30"/>
      <c r="O25" s="236" t="s">
        <v>127</v>
      </c>
      <c r="P25" s="33"/>
      <c r="Q25" s="50"/>
      <c r="R25" s="30"/>
      <c r="S25" s="118"/>
      <c r="T25" s="25"/>
      <c r="U25" s="18">
        <f>S25-0.36</f>
        <v>-0.36</v>
      </c>
      <c r="V25" s="17">
        <f t="shared" si="0"/>
        <v>-0.46753246753246752</v>
      </c>
      <c r="W25" s="17">
        <f>SUM(V25+0.36)</f>
        <v>-0.10753246753246753</v>
      </c>
      <c r="X25" s="17"/>
    </row>
    <row r="26" spans="1:24" ht="49.9" customHeight="1" x14ac:dyDescent="0.7">
      <c r="A26" s="67"/>
      <c r="B26" s="234" t="s">
        <v>135</v>
      </c>
      <c r="C26" s="28"/>
      <c r="D26" s="110"/>
      <c r="E26" s="50"/>
      <c r="F26" s="67"/>
      <c r="G26" s="81"/>
      <c r="H26" s="18">
        <f>F26-0.36</f>
        <v>-0.36</v>
      </c>
      <c r="I26" s="17">
        <f t="shared" si="23"/>
        <v>-0.46753246753246752</v>
      </c>
      <c r="J26" s="17">
        <f>SUM(I26+0.36)</f>
        <v>-0.10753246753246753</v>
      </c>
      <c r="K26" s="17"/>
      <c r="L26" s="17"/>
      <c r="N26" s="24">
        <v>361</v>
      </c>
      <c r="O26" s="23" t="s">
        <v>81</v>
      </c>
      <c r="P26" s="22"/>
      <c r="Q26" s="36"/>
      <c r="R26" s="19"/>
      <c r="S26" s="19">
        <v>28.25</v>
      </c>
      <c r="T26" s="19">
        <f t="shared" ref="T26:T36" si="24">W26</f>
        <v>36.58077922077922</v>
      </c>
      <c r="U26" s="18">
        <f>S26-0.36</f>
        <v>27.89</v>
      </c>
      <c r="V26" s="17">
        <f t="shared" si="0"/>
        <v>36.220779220779221</v>
      </c>
      <c r="W26" s="17">
        <f>SUM(V26+0.36)</f>
        <v>36.58077922077922</v>
      </c>
      <c r="X26" s="17"/>
    </row>
    <row r="27" spans="1:24" ht="49.9" customHeight="1" x14ac:dyDescent="0.6">
      <c r="A27" s="24">
        <v>167</v>
      </c>
      <c r="B27" s="23" t="s">
        <v>124</v>
      </c>
      <c r="C27" s="22"/>
      <c r="D27" s="36"/>
      <c r="E27" s="19" t="s">
        <v>37</v>
      </c>
      <c r="F27" s="19">
        <v>22.99</v>
      </c>
      <c r="G27" s="46">
        <f>J27</f>
        <v>29.722727272727269</v>
      </c>
      <c r="H27" s="18">
        <f>F27-0.45</f>
        <v>22.54</v>
      </c>
      <c r="I27" s="17">
        <f t="shared" si="23"/>
        <v>29.27272727272727</v>
      </c>
      <c r="J27" s="17">
        <f>SUM(I27+0.45)</f>
        <v>29.722727272727269</v>
      </c>
      <c r="K27" s="17"/>
      <c r="L27" s="17"/>
      <c r="N27" s="24">
        <v>362</v>
      </c>
      <c r="O27" s="23" t="s">
        <v>47</v>
      </c>
      <c r="P27" s="22"/>
      <c r="Q27" s="36"/>
      <c r="R27" s="19"/>
      <c r="S27" s="19">
        <v>22.98</v>
      </c>
      <c r="T27" s="19">
        <f t="shared" si="24"/>
        <v>29.736623376623378</v>
      </c>
      <c r="U27" s="18">
        <f>S27-0.36</f>
        <v>22.62</v>
      </c>
      <c r="V27" s="17">
        <f t="shared" si="0"/>
        <v>29.376623376623378</v>
      </c>
      <c r="W27" s="17">
        <f>SUM(V27+0.36)</f>
        <v>29.736623376623378</v>
      </c>
      <c r="X27" s="17"/>
    </row>
    <row r="28" spans="1:24" ht="49.9" customHeight="1" x14ac:dyDescent="0.7">
      <c r="A28" s="67"/>
      <c r="B28" s="234" t="s">
        <v>134</v>
      </c>
      <c r="C28" s="28"/>
      <c r="D28" s="110"/>
      <c r="E28" s="51"/>
      <c r="F28" s="118"/>
      <c r="G28" s="25"/>
      <c r="H28" s="18">
        <f>F28-0.36</f>
        <v>-0.36</v>
      </c>
      <c r="I28" s="17">
        <f t="shared" si="23"/>
        <v>-0.46753246753246752</v>
      </c>
      <c r="J28" s="17">
        <f>SUM(I28+0.36)</f>
        <v>-0.10753246753246753</v>
      </c>
      <c r="K28" s="17"/>
      <c r="L28" s="17"/>
      <c r="N28" s="24">
        <v>365</v>
      </c>
      <c r="O28" s="23" t="s">
        <v>32</v>
      </c>
      <c r="P28" s="22"/>
      <c r="Q28" s="36"/>
      <c r="R28" s="19"/>
      <c r="S28" s="19">
        <v>22.98</v>
      </c>
      <c r="T28" s="19">
        <f t="shared" si="24"/>
        <v>29.736623376623378</v>
      </c>
      <c r="U28" s="18">
        <f>S28-0.36</f>
        <v>22.62</v>
      </c>
      <c r="V28" s="17">
        <f t="shared" si="0"/>
        <v>29.376623376623378</v>
      </c>
      <c r="W28" s="17">
        <f>SUM(V28+0.36)</f>
        <v>29.736623376623378</v>
      </c>
      <c r="X28" s="17"/>
    </row>
    <row r="29" spans="1:24" ht="49.9" customHeight="1" x14ac:dyDescent="0.6">
      <c r="A29" s="24">
        <v>176</v>
      </c>
      <c r="B29" s="23" t="s">
        <v>60</v>
      </c>
      <c r="C29" s="22"/>
      <c r="D29" s="36"/>
      <c r="E29" s="19" t="s">
        <v>37</v>
      </c>
      <c r="F29" s="19">
        <v>14.25</v>
      </c>
      <c r="G29" s="46">
        <f>J29</f>
        <v>18.437792207792207</v>
      </c>
      <c r="H29" s="18">
        <f>F29-0.23</f>
        <v>14.02</v>
      </c>
      <c r="I29" s="17">
        <f t="shared" si="23"/>
        <v>18.207792207792206</v>
      </c>
      <c r="J29" s="17">
        <f>SUM(I29+0.23)</f>
        <v>18.437792207792207</v>
      </c>
      <c r="K29" s="17"/>
      <c r="L29" s="17"/>
      <c r="N29" s="24">
        <v>366</v>
      </c>
      <c r="O29" s="23" t="s">
        <v>126</v>
      </c>
      <c r="P29" s="22"/>
      <c r="Q29" s="36"/>
      <c r="R29" s="19"/>
      <c r="S29" s="19">
        <v>16.5</v>
      </c>
      <c r="T29" s="19">
        <f t="shared" si="24"/>
        <v>21.347922077922078</v>
      </c>
      <c r="U29" s="18">
        <f>S29-0.27</f>
        <v>16.23</v>
      </c>
      <c r="V29" s="17">
        <f t="shared" si="0"/>
        <v>21.077922077922079</v>
      </c>
      <c r="W29" s="17">
        <f>SUM(V29+0.27)</f>
        <v>21.347922077922078</v>
      </c>
      <c r="X29" s="17"/>
    </row>
    <row r="30" spans="1:24" ht="49.9" customHeight="1" x14ac:dyDescent="0.6">
      <c r="A30" s="65">
        <v>178</v>
      </c>
      <c r="B30" s="23" t="s">
        <v>124</v>
      </c>
      <c r="C30" s="22"/>
      <c r="D30" s="36"/>
      <c r="E30" s="19" t="s">
        <v>37</v>
      </c>
      <c r="F30" s="19">
        <v>22.99</v>
      </c>
      <c r="G30" s="19">
        <f>J30</f>
        <v>29.722727272727269</v>
      </c>
      <c r="H30" s="18">
        <f>F30-0.45</f>
        <v>22.54</v>
      </c>
      <c r="I30" s="17">
        <f t="shared" si="23"/>
        <v>29.27272727272727</v>
      </c>
      <c r="J30" s="17">
        <f>SUM(I30+0.45)</f>
        <v>29.722727272727269</v>
      </c>
      <c r="K30" s="17"/>
      <c r="L30" s="17"/>
      <c r="N30" s="24">
        <v>378</v>
      </c>
      <c r="O30" s="23" t="s">
        <v>375</v>
      </c>
      <c r="P30" s="22"/>
      <c r="Q30" s="36"/>
      <c r="R30" s="19"/>
      <c r="S30" s="19">
        <v>16.5</v>
      </c>
      <c r="T30" s="19">
        <f t="shared" ref="T30" si="25">W30</f>
        <v>21.347922077922078</v>
      </c>
      <c r="U30" s="18">
        <f>S30-0.27</f>
        <v>16.23</v>
      </c>
      <c r="V30" s="17">
        <f t="shared" ref="V30" si="26">SUM(U30/0.77)</f>
        <v>21.077922077922079</v>
      </c>
      <c r="W30" s="17">
        <f>SUM(V30+0.27)</f>
        <v>21.347922077922078</v>
      </c>
      <c r="X30" s="17"/>
    </row>
    <row r="31" spans="1:24" ht="49.9" customHeight="1" x14ac:dyDescent="0.7">
      <c r="A31" s="67"/>
      <c r="B31" s="236" t="s">
        <v>131</v>
      </c>
      <c r="C31" s="33"/>
      <c r="D31" s="27"/>
      <c r="E31" s="120"/>
      <c r="F31" s="115"/>
      <c r="G31" s="81"/>
      <c r="H31" s="18">
        <f t="shared" ref="H31:H38" si="27">F31-0.36</f>
        <v>-0.36</v>
      </c>
      <c r="I31" s="17">
        <f t="shared" si="23"/>
        <v>-0.46753246753246752</v>
      </c>
      <c r="J31" s="17">
        <f t="shared" ref="J31:J38" si="28">SUM(I31+0.36)</f>
        <v>-0.10753246753246753</v>
      </c>
      <c r="K31" s="17"/>
      <c r="L31" s="17"/>
      <c r="N31" s="24">
        <v>363</v>
      </c>
      <c r="O31" s="23" t="s">
        <v>70</v>
      </c>
      <c r="P31" s="22"/>
      <c r="Q31" s="36"/>
      <c r="R31" s="19">
        <v>2</v>
      </c>
      <c r="S31" s="19">
        <v>19.39</v>
      </c>
      <c r="T31" s="19">
        <f t="shared" si="24"/>
        <v>25.074285714285715</v>
      </c>
      <c r="U31" s="100">
        <f t="shared" ref="U31" si="29">S31-0.36</f>
        <v>19.03</v>
      </c>
      <c r="V31" s="117">
        <f t="shared" ref="V31" si="30">SUM(U31/0.77)</f>
        <v>24.714285714285715</v>
      </c>
      <c r="W31" s="117">
        <f t="shared" ref="W31" si="31">SUM(V31+0.36)</f>
        <v>25.074285714285715</v>
      </c>
      <c r="X31" s="17"/>
    </row>
    <row r="32" spans="1:24" ht="49.9" customHeight="1" x14ac:dyDescent="0.6">
      <c r="A32" s="24">
        <v>120</v>
      </c>
      <c r="B32" s="23" t="s">
        <v>129</v>
      </c>
      <c r="C32" s="22"/>
      <c r="D32" s="36"/>
      <c r="E32" s="19"/>
      <c r="F32" s="46">
        <v>23.9</v>
      </c>
      <c r="G32" s="46">
        <f t="shared" ref="G32:G47" si="32">J32</f>
        <v>30.931428571428569</v>
      </c>
      <c r="H32" s="18">
        <f t="shared" si="27"/>
        <v>23.54</v>
      </c>
      <c r="I32" s="17">
        <f t="shared" si="23"/>
        <v>30.571428571428569</v>
      </c>
      <c r="J32" s="17">
        <f t="shared" si="28"/>
        <v>30.931428571428569</v>
      </c>
      <c r="K32" s="17"/>
      <c r="L32" s="17"/>
      <c r="N32" s="24">
        <v>367</v>
      </c>
      <c r="O32" s="23" t="s">
        <v>124</v>
      </c>
      <c r="P32" s="610"/>
      <c r="Q32" s="611"/>
      <c r="R32" s="19" t="s">
        <v>37</v>
      </c>
      <c r="S32" s="19">
        <v>24.99</v>
      </c>
      <c r="T32" s="19">
        <f t="shared" si="24"/>
        <v>32.320129870129868</v>
      </c>
      <c r="U32" s="18">
        <f>S32-0.45</f>
        <v>24.54</v>
      </c>
      <c r="V32" s="17">
        <f t="shared" si="0"/>
        <v>31.870129870129869</v>
      </c>
      <c r="W32" s="17">
        <f>SUM(V32+0.45)</f>
        <v>32.320129870129868</v>
      </c>
      <c r="X32" s="17"/>
    </row>
    <row r="33" spans="1:24" ht="49.9" customHeight="1" x14ac:dyDescent="0.6">
      <c r="A33" s="24">
        <v>121</v>
      </c>
      <c r="B33" s="23" t="s">
        <v>81</v>
      </c>
      <c r="C33" s="22"/>
      <c r="D33" s="36"/>
      <c r="E33" s="24"/>
      <c r="F33" s="19">
        <v>25.49</v>
      </c>
      <c r="G33" s="46">
        <f t="shared" si="32"/>
        <v>32.996363636363633</v>
      </c>
      <c r="H33" s="18">
        <f t="shared" si="27"/>
        <v>25.13</v>
      </c>
      <c r="I33" s="17">
        <f t="shared" si="23"/>
        <v>32.636363636363633</v>
      </c>
      <c r="J33" s="17">
        <f t="shared" si="28"/>
        <v>32.996363636363633</v>
      </c>
      <c r="K33" s="17"/>
      <c r="L33" s="17"/>
      <c r="N33" s="24">
        <v>379</v>
      </c>
      <c r="O33" s="23" t="s">
        <v>203</v>
      </c>
      <c r="P33" s="22"/>
      <c r="Q33" s="36"/>
      <c r="R33" s="19">
        <v>2</v>
      </c>
      <c r="S33" s="19">
        <v>19.39</v>
      </c>
      <c r="T33" s="19">
        <f t="shared" ref="T33" si="33">W33</f>
        <v>25.074285714285715</v>
      </c>
      <c r="U33" s="18">
        <f t="shared" ref="U33" si="34">S33-0.36</f>
        <v>19.03</v>
      </c>
      <c r="V33" s="17">
        <f t="shared" ref="V33" si="35">SUM(U33/0.77)</f>
        <v>24.714285714285715</v>
      </c>
      <c r="W33" s="17">
        <f t="shared" ref="W33" si="36">SUM(V33+0.36)</f>
        <v>25.074285714285715</v>
      </c>
      <c r="X33" s="17"/>
    </row>
    <row r="34" spans="1:24" ht="49.9" customHeight="1" x14ac:dyDescent="0.6">
      <c r="A34" s="24">
        <v>122</v>
      </c>
      <c r="B34" s="23" t="s">
        <v>47</v>
      </c>
      <c r="C34" s="22"/>
      <c r="D34" s="21"/>
      <c r="E34" s="19" t="s">
        <v>37</v>
      </c>
      <c r="F34" s="19">
        <v>19.579999999999998</v>
      </c>
      <c r="G34" s="46">
        <f t="shared" si="32"/>
        <v>25.321038961038958</v>
      </c>
      <c r="H34" s="18">
        <f t="shared" si="27"/>
        <v>19.22</v>
      </c>
      <c r="I34" s="17">
        <f t="shared" si="23"/>
        <v>24.961038961038959</v>
      </c>
      <c r="J34" s="17">
        <f t="shared" si="28"/>
        <v>25.321038961038958</v>
      </c>
      <c r="K34" s="17"/>
      <c r="L34" s="17"/>
      <c r="N34" s="24">
        <v>375</v>
      </c>
      <c r="O34" s="23" t="s">
        <v>121</v>
      </c>
      <c r="P34" s="22"/>
      <c r="Q34" s="35"/>
      <c r="R34" s="24"/>
      <c r="S34" s="19">
        <v>29.99</v>
      </c>
      <c r="T34" s="19">
        <f t="shared" si="24"/>
        <v>38.840519480519475</v>
      </c>
      <c r="U34" s="18">
        <f t="shared" ref="U34:U50" si="37">S34-0.36</f>
        <v>29.63</v>
      </c>
      <c r="V34" s="17">
        <f t="shared" si="0"/>
        <v>38.480519480519476</v>
      </c>
      <c r="W34" s="17">
        <f>SUM(V34+0.36)</f>
        <v>38.840519480519475</v>
      </c>
      <c r="X34" s="17"/>
    </row>
    <row r="35" spans="1:24" ht="49.9" customHeight="1" x14ac:dyDescent="0.6">
      <c r="A35" s="24">
        <v>123</v>
      </c>
      <c r="B35" s="23" t="s">
        <v>43</v>
      </c>
      <c r="C35" s="22"/>
      <c r="D35" s="36"/>
      <c r="E35" s="24"/>
      <c r="F35" s="19">
        <v>25.49</v>
      </c>
      <c r="G35" s="46">
        <f t="shared" si="32"/>
        <v>32.996363636363633</v>
      </c>
      <c r="H35" s="18">
        <f t="shared" si="27"/>
        <v>25.13</v>
      </c>
      <c r="I35" s="17">
        <f t="shared" si="23"/>
        <v>32.636363636363633</v>
      </c>
      <c r="J35" s="17">
        <f t="shared" si="28"/>
        <v>32.996363636363633</v>
      </c>
      <c r="K35" s="17"/>
      <c r="L35" s="17"/>
      <c r="N35" s="24">
        <v>369</v>
      </c>
      <c r="O35" s="23" t="s">
        <v>85</v>
      </c>
      <c r="P35" s="22"/>
      <c r="Q35" s="36"/>
      <c r="R35" s="19" t="s">
        <v>37</v>
      </c>
      <c r="S35" s="19">
        <v>21.8</v>
      </c>
      <c r="T35" s="19">
        <f t="shared" si="24"/>
        <v>28.204155844155846</v>
      </c>
      <c r="U35" s="18">
        <f t="shared" si="37"/>
        <v>21.44</v>
      </c>
      <c r="V35" s="17">
        <f t="shared" si="0"/>
        <v>27.844155844155846</v>
      </c>
      <c r="W35" s="17">
        <f>SUM(V35+0.36)</f>
        <v>28.204155844155846</v>
      </c>
      <c r="X35" s="17"/>
    </row>
    <row r="36" spans="1:24" ht="49.9" customHeight="1" x14ac:dyDescent="0.6">
      <c r="A36" s="24">
        <v>124</v>
      </c>
      <c r="B36" s="23" t="s">
        <v>65</v>
      </c>
      <c r="C36" s="22"/>
      <c r="D36" s="36"/>
      <c r="E36" s="24"/>
      <c r="F36" s="19">
        <v>31.35</v>
      </c>
      <c r="G36" s="46">
        <f t="shared" si="32"/>
        <v>40.60675324675325</v>
      </c>
      <c r="H36" s="18">
        <f t="shared" si="27"/>
        <v>30.990000000000002</v>
      </c>
      <c r="I36" s="17">
        <f t="shared" si="23"/>
        <v>40.246753246753251</v>
      </c>
      <c r="J36" s="17">
        <f t="shared" si="28"/>
        <v>40.60675324675325</v>
      </c>
      <c r="K36" s="17"/>
      <c r="L36" s="17"/>
      <c r="N36" s="24">
        <v>377</v>
      </c>
      <c r="O36" s="23" t="s">
        <v>60</v>
      </c>
      <c r="P36" s="22"/>
      <c r="Q36" s="36"/>
      <c r="R36" s="19"/>
      <c r="S36" s="19">
        <v>29.35</v>
      </c>
      <c r="T36" s="19">
        <f t="shared" si="24"/>
        <v>38.048181818181817</v>
      </c>
      <c r="U36" s="18">
        <f>S36-0.23</f>
        <v>29.12</v>
      </c>
      <c r="V36" s="17">
        <f t="shared" si="0"/>
        <v>37.81818181818182</v>
      </c>
      <c r="W36" s="17">
        <f>SUM(V36+0.23)</f>
        <v>38.048181818181817</v>
      </c>
      <c r="X36" s="17"/>
    </row>
    <row r="37" spans="1:24" ht="49.9" customHeight="1" x14ac:dyDescent="0.7">
      <c r="A37" s="24">
        <v>126</v>
      </c>
      <c r="B37" s="23" t="s">
        <v>70</v>
      </c>
      <c r="C37" s="22"/>
      <c r="D37" s="421"/>
      <c r="E37" s="19"/>
      <c r="F37" s="19">
        <v>19.989999999999998</v>
      </c>
      <c r="G37" s="46">
        <f t="shared" si="32"/>
        <v>25.85350649350649</v>
      </c>
      <c r="H37" s="18">
        <f t="shared" si="27"/>
        <v>19.63</v>
      </c>
      <c r="I37" s="17">
        <f t="shared" si="23"/>
        <v>25.493506493506491</v>
      </c>
      <c r="J37" s="17">
        <f t="shared" si="28"/>
        <v>25.85350649350649</v>
      </c>
      <c r="K37" s="17"/>
      <c r="L37" s="17"/>
      <c r="N37" s="30"/>
      <c r="O37" s="234" t="s">
        <v>509</v>
      </c>
      <c r="P37" s="28"/>
      <c r="Q37" s="50"/>
      <c r="R37" s="116"/>
      <c r="S37" s="113"/>
      <c r="T37" s="25"/>
      <c r="U37" s="18">
        <f>S37-0.36</f>
        <v>-0.36</v>
      </c>
      <c r="V37" s="17">
        <f>SUM(U38/0.77)</f>
        <v>40.311688311688307</v>
      </c>
      <c r="W37" s="17"/>
      <c r="X37" s="17"/>
    </row>
    <row r="38" spans="1:24" ht="49.9" customHeight="1" x14ac:dyDescent="0.6">
      <c r="A38" s="24">
        <v>127</v>
      </c>
      <c r="B38" s="23" t="s">
        <v>32</v>
      </c>
      <c r="C38" s="22"/>
      <c r="D38" s="21"/>
      <c r="E38" s="19" t="s">
        <v>37</v>
      </c>
      <c r="F38" s="19">
        <v>19.579999999999998</v>
      </c>
      <c r="G38" s="46">
        <f t="shared" si="32"/>
        <v>25.321038961038958</v>
      </c>
      <c r="H38" s="18">
        <f t="shared" si="27"/>
        <v>19.22</v>
      </c>
      <c r="I38" s="17">
        <f t="shared" si="23"/>
        <v>24.961038961038959</v>
      </c>
      <c r="J38" s="17">
        <f t="shared" si="28"/>
        <v>25.321038961038958</v>
      </c>
      <c r="K38" s="17"/>
      <c r="L38" s="17"/>
      <c r="N38" s="24">
        <v>381</v>
      </c>
      <c r="O38" s="23" t="s">
        <v>81</v>
      </c>
      <c r="P38" s="22"/>
      <c r="Q38" s="36"/>
      <c r="R38" s="19"/>
      <c r="S38" s="19">
        <v>31.4</v>
      </c>
      <c r="T38" s="19">
        <f>W38</f>
        <v>40.671688311688307</v>
      </c>
      <c r="U38" s="18">
        <f>S38-0.36</f>
        <v>31.04</v>
      </c>
      <c r="V38" s="17">
        <f>SUM(U38/0.77)</f>
        <v>40.311688311688307</v>
      </c>
      <c r="W38" s="17">
        <f>SUM(V38+0.36)</f>
        <v>40.671688311688307</v>
      </c>
      <c r="X38" s="17"/>
    </row>
    <row r="39" spans="1:24" ht="49.9" customHeight="1" x14ac:dyDescent="0.7">
      <c r="A39" s="24">
        <v>128</v>
      </c>
      <c r="B39" s="23" t="s">
        <v>106</v>
      </c>
      <c r="C39" s="586"/>
      <c r="D39" s="587"/>
      <c r="E39" s="19" t="s">
        <v>37</v>
      </c>
      <c r="F39" s="19">
        <v>13.99</v>
      </c>
      <c r="G39" s="46">
        <f t="shared" si="32"/>
        <v>18.08818181818182</v>
      </c>
      <c r="H39" s="18">
        <f>F39-0.27</f>
        <v>13.72</v>
      </c>
      <c r="I39" s="17">
        <f t="shared" si="23"/>
        <v>17.81818181818182</v>
      </c>
      <c r="J39" s="17">
        <f>SUM(I39+0.27)</f>
        <v>18.08818181818182</v>
      </c>
      <c r="K39" s="17"/>
      <c r="L39" s="17"/>
      <c r="N39" s="71"/>
      <c r="O39" s="235" t="s">
        <v>202</v>
      </c>
      <c r="P39" s="80"/>
      <c r="Q39" s="193"/>
      <c r="R39" s="82"/>
      <c r="S39" s="82"/>
      <c r="T39" s="82"/>
      <c r="U39" s="18"/>
      <c r="V39" s="17"/>
      <c r="W39" s="17"/>
      <c r="X39" s="17"/>
    </row>
    <row r="40" spans="1:24" ht="49.9" customHeight="1" x14ac:dyDescent="0.6">
      <c r="A40" s="24">
        <v>131</v>
      </c>
      <c r="B40" s="23" t="s">
        <v>64</v>
      </c>
      <c r="C40" s="22"/>
      <c r="D40" s="36"/>
      <c r="E40" s="19"/>
      <c r="F40" s="19">
        <v>17.55</v>
      </c>
      <c r="G40" s="46">
        <f t="shared" si="32"/>
        <v>22.684675324675325</v>
      </c>
      <c r="H40" s="18">
        <f>F40-0.36</f>
        <v>17.190000000000001</v>
      </c>
      <c r="I40" s="17">
        <f t="shared" si="23"/>
        <v>22.324675324675326</v>
      </c>
      <c r="J40" s="17">
        <f>SUM(I40+0.36)</f>
        <v>22.684675324675325</v>
      </c>
      <c r="K40" s="17"/>
      <c r="L40" s="17"/>
      <c r="N40" s="24">
        <v>390</v>
      </c>
      <c r="O40" s="23" t="s">
        <v>81</v>
      </c>
      <c r="P40" s="22"/>
      <c r="Q40" s="36"/>
      <c r="R40" s="19"/>
      <c r="S40" s="19">
        <v>31.4</v>
      </c>
      <c r="T40" s="19">
        <f t="shared" ref="T40:T43" si="38">W40</f>
        <v>40.671688311688307</v>
      </c>
      <c r="U40" s="18">
        <f>S40-0.36</f>
        <v>31.04</v>
      </c>
      <c r="V40" s="17">
        <f t="shared" ref="V40:V43" si="39">SUM(U40/0.77)</f>
        <v>40.311688311688307</v>
      </c>
      <c r="W40" s="17">
        <f>SUM(V40+0.36)</f>
        <v>40.671688311688307</v>
      </c>
      <c r="X40" s="17"/>
    </row>
    <row r="41" spans="1:24" ht="49.9" customHeight="1" x14ac:dyDescent="0.6">
      <c r="A41" s="24">
        <v>135</v>
      </c>
      <c r="B41" s="23" t="s">
        <v>18</v>
      </c>
      <c r="C41" s="22"/>
      <c r="D41" s="36"/>
      <c r="E41" s="24"/>
      <c r="F41" s="19">
        <v>34.979999999999997</v>
      </c>
      <c r="G41" s="46">
        <f t="shared" si="32"/>
        <v>45.374805194805191</v>
      </c>
      <c r="H41" s="18">
        <f>F41-0.18</f>
        <v>34.799999999999997</v>
      </c>
      <c r="I41" s="17">
        <f t="shared" si="23"/>
        <v>45.194805194805191</v>
      </c>
      <c r="J41" s="17">
        <f>SUM(I41+0.18)</f>
        <v>45.374805194805191</v>
      </c>
      <c r="K41" s="17"/>
      <c r="L41" s="17"/>
      <c r="N41" s="24">
        <v>392</v>
      </c>
      <c r="O41" s="23" t="s">
        <v>47</v>
      </c>
      <c r="P41" s="22"/>
      <c r="Q41" s="36"/>
      <c r="R41" s="19"/>
      <c r="S41" s="19">
        <v>25.98</v>
      </c>
      <c r="T41" s="19">
        <f t="shared" si="38"/>
        <v>33.632727272727273</v>
      </c>
      <c r="U41" s="18">
        <f>S41-0.36</f>
        <v>25.62</v>
      </c>
      <c r="V41" s="17">
        <f t="shared" si="39"/>
        <v>33.272727272727273</v>
      </c>
      <c r="W41" s="17">
        <f>SUM(V41+0.36)</f>
        <v>33.632727272727273</v>
      </c>
      <c r="X41" s="17"/>
    </row>
    <row r="42" spans="1:24" ht="49.9" customHeight="1" x14ac:dyDescent="0.6">
      <c r="A42" s="24">
        <v>136</v>
      </c>
      <c r="B42" s="23" t="s">
        <v>60</v>
      </c>
      <c r="C42" s="22"/>
      <c r="D42" s="21"/>
      <c r="E42" s="36"/>
      <c r="F42" s="19">
        <v>26.2</v>
      </c>
      <c r="G42" s="46">
        <f t="shared" si="32"/>
        <v>33.957272727272724</v>
      </c>
      <c r="H42" s="18">
        <f>F42-0.23</f>
        <v>25.97</v>
      </c>
      <c r="I42" s="17">
        <f t="shared" si="23"/>
        <v>33.727272727272727</v>
      </c>
      <c r="J42" s="17">
        <f>SUM(I42+0.23)</f>
        <v>33.957272727272724</v>
      </c>
      <c r="K42" s="17"/>
      <c r="L42" s="17"/>
      <c r="N42" s="102">
        <v>395</v>
      </c>
      <c r="O42" s="23" t="s">
        <v>32</v>
      </c>
      <c r="P42" s="22"/>
      <c r="Q42" s="36"/>
      <c r="R42" s="19"/>
      <c r="S42" s="19">
        <v>25.98</v>
      </c>
      <c r="T42" s="19">
        <f t="shared" si="38"/>
        <v>33.632727272727273</v>
      </c>
      <c r="U42" s="18">
        <f>S42-0.36</f>
        <v>25.62</v>
      </c>
      <c r="V42" s="17">
        <f t="shared" si="39"/>
        <v>33.272727272727273</v>
      </c>
      <c r="W42" s="17">
        <f>SUM(V42+0.36)</f>
        <v>33.632727272727273</v>
      </c>
      <c r="X42" s="17"/>
    </row>
    <row r="43" spans="1:24" ht="49.9" customHeight="1" x14ac:dyDescent="0.6">
      <c r="A43" s="24">
        <v>137</v>
      </c>
      <c r="B43" s="23" t="s">
        <v>124</v>
      </c>
      <c r="C43" s="22"/>
      <c r="D43" s="36"/>
      <c r="E43" s="19">
        <v>2</v>
      </c>
      <c r="F43" s="19">
        <v>22.99</v>
      </c>
      <c r="G43" s="46">
        <f t="shared" si="32"/>
        <v>29.722727272727269</v>
      </c>
      <c r="H43" s="18">
        <f>F43-0.45</f>
        <v>22.54</v>
      </c>
      <c r="I43" s="17">
        <f t="shared" si="23"/>
        <v>29.27272727272727</v>
      </c>
      <c r="J43" s="17">
        <f>SUM(I43+0.45)</f>
        <v>29.722727272727269</v>
      </c>
      <c r="K43" s="17"/>
      <c r="L43" s="17"/>
      <c r="N43" s="102">
        <v>398</v>
      </c>
      <c r="O43" s="23" t="s">
        <v>123</v>
      </c>
      <c r="P43" s="586"/>
      <c r="Q43" s="587"/>
      <c r="R43" s="19"/>
      <c r="S43" s="19">
        <v>16.989999999999998</v>
      </c>
      <c r="T43" s="46">
        <f t="shared" si="38"/>
        <v>21.984285714285711</v>
      </c>
      <c r="U43" s="18">
        <f>S43-0.27</f>
        <v>16.72</v>
      </c>
      <c r="V43" s="17">
        <f t="shared" si="39"/>
        <v>21.714285714285712</v>
      </c>
      <c r="W43" s="17">
        <f>SUM(V43+0.27)</f>
        <v>21.984285714285711</v>
      </c>
      <c r="X43" s="17"/>
    </row>
    <row r="44" spans="1:24" ht="49.9" customHeight="1" x14ac:dyDescent="0.7">
      <c r="A44" s="24">
        <v>138</v>
      </c>
      <c r="B44" s="23" t="s">
        <v>123</v>
      </c>
      <c r="C44" s="586"/>
      <c r="D44" s="587"/>
      <c r="E44" s="19" t="s">
        <v>37</v>
      </c>
      <c r="F44" s="19">
        <v>13.99</v>
      </c>
      <c r="G44" s="46">
        <f t="shared" si="32"/>
        <v>18.08818181818182</v>
      </c>
      <c r="H44" s="18">
        <f>F44-0.27</f>
        <v>13.72</v>
      </c>
      <c r="I44" s="17">
        <f t="shared" si="23"/>
        <v>17.81818181818182</v>
      </c>
      <c r="J44" s="17">
        <f>SUM(I44+0.27)</f>
        <v>18.08818181818182</v>
      </c>
      <c r="K44" s="17"/>
      <c r="L44" s="17"/>
      <c r="N44" s="77"/>
      <c r="O44" s="235" t="s">
        <v>250</v>
      </c>
      <c r="P44" s="76"/>
      <c r="Q44" s="199"/>
      <c r="R44" s="241"/>
      <c r="S44" s="241"/>
      <c r="T44" s="241"/>
      <c r="U44" s="18"/>
      <c r="V44" s="17"/>
      <c r="W44" s="17"/>
      <c r="X44" s="17"/>
    </row>
    <row r="45" spans="1:24" ht="49.9" customHeight="1" x14ac:dyDescent="0.6">
      <c r="A45" s="24">
        <v>730</v>
      </c>
      <c r="B45" s="23" t="s">
        <v>122</v>
      </c>
      <c r="C45" s="22"/>
      <c r="D45" s="36"/>
      <c r="E45" s="19"/>
      <c r="F45" s="19">
        <v>25.99</v>
      </c>
      <c r="G45" s="46">
        <f t="shared" si="32"/>
        <v>33.645714285714284</v>
      </c>
      <c r="H45" s="18">
        <f>F45-0.36</f>
        <v>25.63</v>
      </c>
      <c r="I45" s="17">
        <f t="shared" si="23"/>
        <v>33.285714285714285</v>
      </c>
      <c r="J45" s="17">
        <f>SUM(I45+0.36)</f>
        <v>33.645714285714284</v>
      </c>
      <c r="K45" s="17"/>
      <c r="L45" s="17"/>
      <c r="N45" s="24">
        <v>330</v>
      </c>
      <c r="O45" s="23" t="s">
        <v>81</v>
      </c>
      <c r="P45" s="22"/>
      <c r="Q45" s="36"/>
      <c r="R45" s="19"/>
      <c r="S45" s="19">
        <v>31.4</v>
      </c>
      <c r="T45" s="19">
        <f>W45</f>
        <v>40.671688311688307</v>
      </c>
      <c r="U45" s="18">
        <f t="shared" ref="U45" si="40">S45-0.36</f>
        <v>31.04</v>
      </c>
      <c r="V45" s="17">
        <f>SUM(U45/0.77)</f>
        <v>40.311688311688307</v>
      </c>
      <c r="W45" s="17">
        <f>SUM(V45+0.36)</f>
        <v>40.671688311688307</v>
      </c>
      <c r="X45" s="17"/>
    </row>
    <row r="46" spans="1:24" ht="49.9" customHeight="1" x14ac:dyDescent="0.6">
      <c r="A46" s="24">
        <v>734</v>
      </c>
      <c r="B46" s="23" t="s">
        <v>121</v>
      </c>
      <c r="C46" s="22"/>
      <c r="D46" s="36"/>
      <c r="E46" s="19"/>
      <c r="F46" s="19">
        <v>26.98</v>
      </c>
      <c r="G46" s="46">
        <f t="shared" si="32"/>
        <v>34.931428571428569</v>
      </c>
      <c r="H46" s="18">
        <f>F46-0.36</f>
        <v>26.62</v>
      </c>
      <c r="I46" s="17">
        <f t="shared" si="23"/>
        <v>34.571428571428569</v>
      </c>
      <c r="J46" s="17">
        <f>SUM(I46+0.36)</f>
        <v>34.931428571428569</v>
      </c>
      <c r="K46" s="17"/>
      <c r="L46" s="17"/>
      <c r="N46" s="24">
        <v>332</v>
      </c>
      <c r="O46" s="23" t="s">
        <v>47</v>
      </c>
      <c r="P46" s="22"/>
      <c r="Q46" s="36"/>
      <c r="R46" s="19"/>
      <c r="S46" s="19">
        <v>25.98</v>
      </c>
      <c r="T46" s="19">
        <f t="shared" ref="T46" si="41">W46</f>
        <v>33.632727272727273</v>
      </c>
      <c r="U46" s="18">
        <f>S46-0.36</f>
        <v>25.62</v>
      </c>
      <c r="V46" s="17">
        <f t="shared" ref="V46" si="42">SUM(U46/0.77)</f>
        <v>33.272727272727273</v>
      </c>
      <c r="W46" s="17">
        <f>SUM(V46+0.36)</f>
        <v>33.632727272727273</v>
      </c>
      <c r="X46" s="17"/>
    </row>
    <row r="47" spans="1:24" ht="49.9" customHeight="1" x14ac:dyDescent="0.6">
      <c r="A47" s="24">
        <v>737</v>
      </c>
      <c r="B47" s="23" t="s">
        <v>216</v>
      </c>
      <c r="C47" s="22"/>
      <c r="D47" s="483"/>
      <c r="E47" s="19">
        <v>2</v>
      </c>
      <c r="F47" s="19">
        <v>17.989999999999998</v>
      </c>
      <c r="G47" s="46">
        <f t="shared" si="32"/>
        <v>23.256103896103895</v>
      </c>
      <c r="H47" s="18">
        <f t="shared" ref="H47" si="43">F47-0.36</f>
        <v>17.63</v>
      </c>
      <c r="I47" s="17">
        <f t="shared" si="23"/>
        <v>22.896103896103895</v>
      </c>
      <c r="J47" s="17">
        <f t="shared" ref="J47" si="44">SUM(I47+0.36)</f>
        <v>23.256103896103895</v>
      </c>
      <c r="K47" s="17"/>
      <c r="L47" s="17"/>
      <c r="N47" s="24">
        <v>331</v>
      </c>
      <c r="O47" s="23" t="s">
        <v>32</v>
      </c>
      <c r="P47" s="22"/>
      <c r="Q47" s="36"/>
      <c r="R47" s="19"/>
      <c r="S47" s="19">
        <v>25.98</v>
      </c>
      <c r="T47" s="19">
        <f t="shared" ref="T47" si="45">W47</f>
        <v>33.632727272727273</v>
      </c>
      <c r="U47" s="18">
        <f>S47-0.36</f>
        <v>25.62</v>
      </c>
      <c r="V47" s="17">
        <f t="shared" ref="V47" si="46">SUM(U47/0.77)</f>
        <v>33.272727272727273</v>
      </c>
      <c r="W47" s="17">
        <f>SUM(V47+0.36)</f>
        <v>33.632727272727273</v>
      </c>
      <c r="X47" s="17"/>
    </row>
    <row r="48" spans="1:24" ht="49.9" customHeight="1" x14ac:dyDescent="0.7">
      <c r="A48" s="67"/>
      <c r="B48" s="234" t="s">
        <v>117</v>
      </c>
      <c r="C48" s="29"/>
      <c r="D48" s="66"/>
      <c r="E48" s="67"/>
      <c r="F48" s="115"/>
      <c r="G48" s="81"/>
      <c r="H48" s="18">
        <f t="shared" ref="H48:H50" si="47">F48-0.36</f>
        <v>-0.36</v>
      </c>
      <c r="I48" s="17">
        <f t="shared" si="23"/>
        <v>-0.46753246753246752</v>
      </c>
      <c r="J48" s="17">
        <f t="shared" ref="J48:J50" si="48">SUM(I48+0.36)</f>
        <v>-0.10753246753246753</v>
      </c>
      <c r="K48" s="17"/>
      <c r="L48" s="17"/>
      <c r="N48" s="77"/>
      <c r="O48" s="235" t="s">
        <v>491</v>
      </c>
      <c r="P48" s="76"/>
      <c r="Q48" s="199"/>
      <c r="R48" s="241"/>
      <c r="S48" s="241"/>
      <c r="T48" s="241"/>
      <c r="U48" s="18"/>
      <c r="V48" s="17"/>
      <c r="W48" s="17"/>
      <c r="X48" s="17"/>
    </row>
    <row r="49" spans="1:24" ht="49.9" customHeight="1" x14ac:dyDescent="0.6">
      <c r="A49" s="24">
        <v>531</v>
      </c>
      <c r="B49" s="23" t="s">
        <v>81</v>
      </c>
      <c r="C49" s="22"/>
      <c r="D49" s="36"/>
      <c r="E49" s="19"/>
      <c r="F49" s="19">
        <v>28.25</v>
      </c>
      <c r="G49" s="46">
        <f t="shared" ref="G49:G56" si="49">J49</f>
        <v>36.58077922077922</v>
      </c>
      <c r="H49" s="18">
        <f t="shared" si="47"/>
        <v>27.89</v>
      </c>
      <c r="I49" s="17">
        <f t="shared" si="23"/>
        <v>36.220779220779221</v>
      </c>
      <c r="J49" s="17">
        <f t="shared" si="48"/>
        <v>36.58077922077922</v>
      </c>
      <c r="K49" s="17"/>
      <c r="L49" s="17"/>
      <c r="N49" s="24">
        <v>399</v>
      </c>
      <c r="O49" s="23" t="s">
        <v>32</v>
      </c>
      <c r="P49" s="22"/>
      <c r="Q49" s="36"/>
      <c r="R49" s="19"/>
      <c r="S49" s="19">
        <v>25.98</v>
      </c>
      <c r="T49" s="19">
        <f>W49</f>
        <v>33.632727272727273</v>
      </c>
      <c r="U49" s="18">
        <f t="shared" ref="U49" si="50">S49-0.36</f>
        <v>25.62</v>
      </c>
      <c r="V49" s="17">
        <f>SUM(U49/0.77)</f>
        <v>33.272727272727273</v>
      </c>
      <c r="W49" s="17">
        <f>SUM(V49+0.36)</f>
        <v>33.632727272727273</v>
      </c>
      <c r="X49" s="17"/>
    </row>
    <row r="50" spans="1:24" ht="49.9" customHeight="1" x14ac:dyDescent="0.7">
      <c r="A50" s="24">
        <v>532</v>
      </c>
      <c r="B50" s="23" t="s">
        <v>47</v>
      </c>
      <c r="C50" s="22"/>
      <c r="D50" s="251"/>
      <c r="E50" s="19"/>
      <c r="F50" s="19">
        <v>22.98</v>
      </c>
      <c r="G50" s="46">
        <f t="shared" si="49"/>
        <v>29.736623376623378</v>
      </c>
      <c r="H50" s="18">
        <f t="shared" si="47"/>
        <v>22.62</v>
      </c>
      <c r="I50" s="17">
        <f t="shared" si="23"/>
        <v>29.376623376623378</v>
      </c>
      <c r="J50" s="17">
        <f t="shared" si="48"/>
        <v>29.736623376623378</v>
      </c>
      <c r="K50" s="17"/>
      <c r="L50" s="17"/>
      <c r="N50" s="67"/>
      <c r="O50" s="234" t="s">
        <v>119</v>
      </c>
      <c r="P50" s="28"/>
      <c r="Q50" s="50"/>
      <c r="R50" s="67" t="s">
        <v>35</v>
      </c>
      <c r="S50" s="25"/>
      <c r="T50" s="25"/>
      <c r="U50" s="18">
        <f t="shared" si="37"/>
        <v>-0.36</v>
      </c>
      <c r="V50" s="17" t="e">
        <f>SUM(#REF!/0.77)</f>
        <v>#REF!</v>
      </c>
      <c r="W50" s="17"/>
      <c r="X50" s="17"/>
    </row>
    <row r="51" spans="1:24" ht="49.9" customHeight="1" x14ac:dyDescent="0.6">
      <c r="A51" s="24">
        <v>535</v>
      </c>
      <c r="B51" s="23" t="s">
        <v>60</v>
      </c>
      <c r="C51" s="22"/>
      <c r="D51" s="36"/>
      <c r="E51" s="19"/>
      <c r="F51" s="19">
        <v>29.55</v>
      </c>
      <c r="G51" s="46">
        <f t="shared" si="49"/>
        <v>38.307922077922072</v>
      </c>
      <c r="H51" s="18">
        <f>F51-0.23</f>
        <v>29.32</v>
      </c>
      <c r="I51" s="17">
        <f t="shared" si="23"/>
        <v>38.077922077922075</v>
      </c>
      <c r="J51" s="17">
        <f>SUM(I51+0.23)</f>
        <v>38.307922077922072</v>
      </c>
      <c r="K51" s="17"/>
      <c r="L51" s="17"/>
      <c r="N51" s="24">
        <v>277</v>
      </c>
      <c r="O51" s="23" t="s">
        <v>32</v>
      </c>
      <c r="P51" s="22"/>
      <c r="Q51" s="36"/>
      <c r="R51" s="24"/>
      <c r="S51" s="19">
        <v>14.8</v>
      </c>
      <c r="T51" s="19">
        <f t="shared" ref="T51" si="51">W51</f>
        <v>19.113246753246752</v>
      </c>
      <c r="U51" s="18">
        <f>S51-0.36</f>
        <v>14.440000000000001</v>
      </c>
      <c r="V51" s="17">
        <f t="shared" ref="V51" si="52">SUM(U51/0.77)</f>
        <v>18.753246753246753</v>
      </c>
      <c r="W51" s="17">
        <f>SUM(V51+0.36)</f>
        <v>19.113246753246752</v>
      </c>
      <c r="X51" s="17"/>
    </row>
    <row r="52" spans="1:24" ht="49.9" customHeight="1" x14ac:dyDescent="0.6">
      <c r="A52" s="24">
        <v>536</v>
      </c>
      <c r="B52" s="23" t="s">
        <v>114</v>
      </c>
      <c r="C52" s="22"/>
      <c r="D52" s="36"/>
      <c r="E52" s="19"/>
      <c r="F52" s="19">
        <v>16.5</v>
      </c>
      <c r="G52" s="46">
        <f t="shared" si="49"/>
        <v>21.347922077922078</v>
      </c>
      <c r="H52" s="18">
        <f>F52-0.27</f>
        <v>16.23</v>
      </c>
      <c r="I52" s="17">
        <f t="shared" si="23"/>
        <v>21.077922077922079</v>
      </c>
      <c r="J52" s="17">
        <f>SUM(I52+0.27)</f>
        <v>21.347922077922078</v>
      </c>
      <c r="K52" s="17"/>
      <c r="L52" s="17"/>
      <c r="N52" s="297">
        <v>278</v>
      </c>
      <c r="O52" s="301" t="s">
        <v>115</v>
      </c>
      <c r="P52" s="612"/>
      <c r="Q52" s="613"/>
      <c r="R52" s="296">
        <v>2</v>
      </c>
      <c r="S52" s="296">
        <v>14.99</v>
      </c>
      <c r="T52" s="296">
        <f>W52</f>
        <v>19.333116883116883</v>
      </c>
      <c r="U52" s="18">
        <f>S52-0.45</f>
        <v>14.540000000000001</v>
      </c>
      <c r="V52" s="17">
        <f>SUM(U52/0.77)</f>
        <v>18.883116883116884</v>
      </c>
      <c r="W52" s="17">
        <f>SUM(V52+0.45)</f>
        <v>19.333116883116883</v>
      </c>
      <c r="X52" s="17"/>
    </row>
    <row r="53" spans="1:24" ht="49.9" customHeight="1" x14ac:dyDescent="0.7">
      <c r="A53" s="24">
        <v>537</v>
      </c>
      <c r="B53" s="23" t="s">
        <v>32</v>
      </c>
      <c r="C53" s="22"/>
      <c r="D53" s="251"/>
      <c r="E53" s="19"/>
      <c r="F53" s="19">
        <v>22.98</v>
      </c>
      <c r="G53" s="46">
        <f t="shared" si="49"/>
        <v>29.736623376623378</v>
      </c>
      <c r="H53" s="18">
        <f>F53-0.36</f>
        <v>22.62</v>
      </c>
      <c r="I53" s="17">
        <f t="shared" si="23"/>
        <v>29.376623376623378</v>
      </c>
      <c r="J53" s="17">
        <f>SUM(I53+0.36)</f>
        <v>29.736623376623378</v>
      </c>
      <c r="K53" s="17"/>
      <c r="L53" s="17"/>
      <c r="N53" s="67"/>
      <c r="O53" s="234" t="s">
        <v>118</v>
      </c>
      <c r="P53" s="28"/>
      <c r="Q53" s="50"/>
      <c r="R53" s="67"/>
      <c r="S53" s="25"/>
      <c r="T53" s="25"/>
      <c r="U53" s="18">
        <f>S53-0.36</f>
        <v>-0.36</v>
      </c>
      <c r="V53" s="17" t="e">
        <f>SUM(#REF!/0.77)</f>
        <v>#REF!</v>
      </c>
      <c r="W53" s="17" t="e">
        <f>SUM(V53+0.23)</f>
        <v>#REF!</v>
      </c>
      <c r="X53" s="17"/>
    </row>
    <row r="54" spans="1:24" ht="49.9" customHeight="1" x14ac:dyDescent="0.6">
      <c r="A54" s="24">
        <v>542</v>
      </c>
      <c r="B54" s="23" t="s">
        <v>34</v>
      </c>
      <c r="C54" s="22"/>
      <c r="D54" s="36"/>
      <c r="E54" s="19" t="s">
        <v>37</v>
      </c>
      <c r="F54" s="19">
        <v>21.8</v>
      </c>
      <c r="G54" s="46">
        <f t="shared" si="49"/>
        <v>28.204155844155846</v>
      </c>
      <c r="H54" s="18">
        <f>F54-0.36</f>
        <v>21.44</v>
      </c>
      <c r="I54" s="17">
        <f t="shared" si="23"/>
        <v>27.844155844155846</v>
      </c>
      <c r="J54" s="17">
        <f>SUM(I54+0.36)</f>
        <v>28.204155844155846</v>
      </c>
      <c r="K54" s="17"/>
      <c r="L54" s="17"/>
      <c r="N54" s="24">
        <v>283</v>
      </c>
      <c r="O54" s="23" t="s">
        <v>60</v>
      </c>
      <c r="P54" s="22"/>
      <c r="Q54" s="36"/>
      <c r="R54" s="19"/>
      <c r="S54" s="19">
        <v>19.48</v>
      </c>
      <c r="T54" s="46">
        <f t="shared" ref="T54:T58" si="53">W54</f>
        <v>25.23</v>
      </c>
      <c r="U54" s="18">
        <f>S54-0.23</f>
        <v>19.25</v>
      </c>
      <c r="V54" s="17">
        <f t="shared" ref="V54:V58" si="54">SUM(U54/0.77)</f>
        <v>25</v>
      </c>
      <c r="W54" s="17">
        <f>SUM(V54+0.23)</f>
        <v>25.23</v>
      </c>
      <c r="X54" s="17"/>
    </row>
    <row r="55" spans="1:24" ht="49.9" customHeight="1" x14ac:dyDescent="0.6">
      <c r="A55" s="24">
        <v>538</v>
      </c>
      <c r="B55" s="23" t="s">
        <v>111</v>
      </c>
      <c r="C55" s="22"/>
      <c r="D55" s="36"/>
      <c r="E55" s="19"/>
      <c r="F55" s="19">
        <v>16.5</v>
      </c>
      <c r="G55" s="46">
        <f t="shared" si="49"/>
        <v>21.347922077922078</v>
      </c>
      <c r="H55" s="18">
        <f>F55-0.27</f>
        <v>16.23</v>
      </c>
      <c r="I55" s="17">
        <f t="shared" si="23"/>
        <v>21.077922077922079</v>
      </c>
      <c r="J55" s="17">
        <f>SUM(I55+0.27)</f>
        <v>21.347922077922078</v>
      </c>
      <c r="K55" s="17"/>
      <c r="L55" s="17"/>
      <c r="N55" s="24">
        <v>284</v>
      </c>
      <c r="O55" s="23" t="s">
        <v>116</v>
      </c>
      <c r="P55" s="22"/>
      <c r="Q55" s="36"/>
      <c r="R55" s="19">
        <v>2</v>
      </c>
      <c r="S55" s="19">
        <v>13.69</v>
      </c>
      <c r="T55" s="46">
        <f t="shared" si="53"/>
        <v>17.698571428571427</v>
      </c>
      <c r="U55" s="100">
        <f>S55-0.27</f>
        <v>13.42</v>
      </c>
      <c r="V55" s="17">
        <f t="shared" si="54"/>
        <v>17.428571428571427</v>
      </c>
      <c r="W55" s="17">
        <f>SUM(V55+0.27)</f>
        <v>17.698571428571427</v>
      </c>
      <c r="X55" s="17"/>
    </row>
    <row r="56" spans="1:24" ht="49.9" customHeight="1" x14ac:dyDescent="0.6">
      <c r="A56" s="24">
        <v>539</v>
      </c>
      <c r="B56" s="23" t="s">
        <v>120</v>
      </c>
      <c r="C56" s="22"/>
      <c r="D56" s="36"/>
      <c r="E56" s="24"/>
      <c r="F56" s="19">
        <v>31.99</v>
      </c>
      <c r="G56" s="46">
        <f t="shared" si="49"/>
        <v>41.437922077922074</v>
      </c>
      <c r="H56" s="18">
        <f t="shared" ref="H56:H65" si="55">F56-0.36</f>
        <v>31.63</v>
      </c>
      <c r="I56" s="17">
        <f t="shared" si="23"/>
        <v>41.077922077922075</v>
      </c>
      <c r="J56" s="17">
        <f t="shared" ref="J56:J65" si="56">SUM(I56+0.36)</f>
        <v>41.437922077922074</v>
      </c>
      <c r="K56" s="17"/>
      <c r="L56" s="17"/>
      <c r="N56" s="24">
        <v>285</v>
      </c>
      <c r="O56" s="23" t="s">
        <v>18</v>
      </c>
      <c r="P56" s="22"/>
      <c r="Q56" s="36"/>
      <c r="R56" s="24"/>
      <c r="S56" s="19">
        <v>24.75</v>
      </c>
      <c r="T56" s="19">
        <f t="shared" si="53"/>
        <v>32.089090909090913</v>
      </c>
      <c r="U56" s="18">
        <f>S56-0.18</f>
        <v>24.57</v>
      </c>
      <c r="V56" s="17">
        <f t="shared" si="54"/>
        <v>31.90909090909091</v>
      </c>
      <c r="W56" s="17">
        <f>SUM(V56+0.18)</f>
        <v>32.089090909090913</v>
      </c>
      <c r="X56" s="17"/>
    </row>
    <row r="57" spans="1:24" ht="49.9" customHeight="1" x14ac:dyDescent="0.7">
      <c r="A57" s="200"/>
      <c r="B57" s="237" t="s">
        <v>217</v>
      </c>
      <c r="C57" s="198"/>
      <c r="D57" s="201"/>
      <c r="E57" s="200"/>
      <c r="F57" s="201"/>
      <c r="G57" s="202"/>
      <c r="H57" s="18">
        <f t="shared" si="55"/>
        <v>-0.36</v>
      </c>
      <c r="I57" s="17">
        <f t="shared" ref="I57:I59" si="57">SUM(H57/0.77)</f>
        <v>-0.46753246753246752</v>
      </c>
      <c r="J57" s="17">
        <f t="shared" si="56"/>
        <v>-0.10753246753246753</v>
      </c>
      <c r="K57" s="17"/>
      <c r="L57" s="17"/>
      <c r="N57" s="24">
        <v>287</v>
      </c>
      <c r="O57" s="23" t="s">
        <v>32</v>
      </c>
      <c r="P57" s="22"/>
      <c r="Q57" s="36"/>
      <c r="R57" s="24"/>
      <c r="S57" s="19">
        <v>14.8</v>
      </c>
      <c r="T57" s="19">
        <f t="shared" ref="T57" si="58">W57</f>
        <v>19.113246753246752</v>
      </c>
      <c r="U57" s="18">
        <f>S57-0.36</f>
        <v>14.440000000000001</v>
      </c>
      <c r="V57" s="17">
        <f t="shared" si="54"/>
        <v>18.753246753246753</v>
      </c>
      <c r="W57" s="17">
        <f>SUM(V57+0.36)</f>
        <v>19.113246753246752</v>
      </c>
      <c r="X57" s="17"/>
    </row>
    <row r="58" spans="1:24" ht="49.9" customHeight="1" x14ac:dyDescent="0.6">
      <c r="A58" s="24">
        <v>570</v>
      </c>
      <c r="B58" s="547" t="s">
        <v>81</v>
      </c>
      <c r="C58" s="547"/>
      <c r="D58" s="547"/>
      <c r="E58" s="24"/>
      <c r="F58" s="19">
        <v>28.25</v>
      </c>
      <c r="G58" s="46">
        <f t="shared" ref="G58:G59" si="59">J58</f>
        <v>36.58077922077922</v>
      </c>
      <c r="H58" s="18">
        <f t="shared" si="55"/>
        <v>27.89</v>
      </c>
      <c r="I58" s="17">
        <f t="shared" si="57"/>
        <v>36.220779220779221</v>
      </c>
      <c r="J58" s="17">
        <f t="shared" si="56"/>
        <v>36.58077922077922</v>
      </c>
      <c r="K58" s="17"/>
      <c r="L58" s="17"/>
      <c r="N58" s="297">
        <v>288</v>
      </c>
      <c r="O58" s="301" t="s">
        <v>115</v>
      </c>
      <c r="P58" s="612"/>
      <c r="Q58" s="613"/>
      <c r="R58" s="296">
        <v>2</v>
      </c>
      <c r="S58" s="296">
        <v>14.99</v>
      </c>
      <c r="T58" s="296">
        <f t="shared" si="53"/>
        <v>19.333116883116883</v>
      </c>
      <c r="U58" s="18">
        <f>S58-0.45</f>
        <v>14.540000000000001</v>
      </c>
      <c r="V58" s="17">
        <f t="shared" si="54"/>
        <v>18.883116883116884</v>
      </c>
      <c r="W58" s="17">
        <f>SUM(V58+0.45)</f>
        <v>19.333116883116883</v>
      </c>
      <c r="X58" s="17"/>
    </row>
    <row r="59" spans="1:24" ht="49.9" customHeight="1" x14ac:dyDescent="0.7">
      <c r="A59" s="24">
        <v>571</v>
      </c>
      <c r="B59" s="547" t="s">
        <v>264</v>
      </c>
      <c r="C59" s="547"/>
      <c r="D59" s="547"/>
      <c r="E59" s="19"/>
      <c r="F59" s="19">
        <v>22.98</v>
      </c>
      <c r="G59" s="46">
        <f t="shared" si="59"/>
        <v>29.736623376623378</v>
      </c>
      <c r="H59" s="18">
        <f t="shared" si="55"/>
        <v>22.62</v>
      </c>
      <c r="I59" s="17">
        <f t="shared" si="57"/>
        <v>29.376623376623378</v>
      </c>
      <c r="J59" s="17">
        <f t="shared" si="56"/>
        <v>29.736623376623378</v>
      </c>
      <c r="K59" s="13"/>
      <c r="L59" s="17"/>
      <c r="N59" s="67"/>
      <c r="O59" s="234" t="s">
        <v>113</v>
      </c>
      <c r="P59" s="28"/>
      <c r="Q59" s="50"/>
      <c r="R59" s="67"/>
      <c r="S59" s="113"/>
      <c r="T59" s="25"/>
      <c r="U59" s="18"/>
      <c r="V59" s="17"/>
      <c r="W59" s="17"/>
      <c r="X59" s="17"/>
    </row>
    <row r="60" spans="1:24" ht="49.9" customHeight="1" x14ac:dyDescent="0.7">
      <c r="A60" s="200"/>
      <c r="B60" s="237" t="s">
        <v>313</v>
      </c>
      <c r="C60" s="198"/>
      <c r="D60" s="201"/>
      <c r="E60" s="200"/>
      <c r="F60" s="201"/>
      <c r="G60" s="202"/>
      <c r="H60" s="18">
        <f t="shared" si="55"/>
        <v>-0.36</v>
      </c>
      <c r="I60" s="17">
        <f t="shared" ref="I60:I62" si="60">SUM(H60/0.77)</f>
        <v>-0.46753246753246752</v>
      </c>
      <c r="J60" s="17">
        <f t="shared" si="56"/>
        <v>-0.10753246753246753</v>
      </c>
      <c r="L60" s="17"/>
      <c r="N60" s="24">
        <v>295</v>
      </c>
      <c r="O60" s="23" t="s">
        <v>204</v>
      </c>
      <c r="P60" s="22"/>
      <c r="Q60" s="36"/>
      <c r="R60" s="24" t="s">
        <v>37</v>
      </c>
      <c r="S60" s="19">
        <v>15.6</v>
      </c>
      <c r="T60" s="19">
        <v>20.149999999999999</v>
      </c>
      <c r="U60" s="18">
        <f>S60-0.36</f>
        <v>15.24</v>
      </c>
      <c r="V60" s="17">
        <f>SUM(U60/0.77)</f>
        <v>19.79220779220779</v>
      </c>
      <c r="W60" s="17">
        <f>SUM(V60+0.36)</f>
        <v>20.15220779220779</v>
      </c>
      <c r="X60" s="17"/>
    </row>
    <row r="61" spans="1:24" ht="49.9" customHeight="1" x14ac:dyDescent="0.6">
      <c r="A61" s="24">
        <v>582</v>
      </c>
      <c r="B61" s="547" t="s">
        <v>32</v>
      </c>
      <c r="C61" s="547"/>
      <c r="D61" s="547"/>
      <c r="E61" s="19"/>
      <c r="F61" s="19">
        <v>22.98</v>
      </c>
      <c r="G61" s="46">
        <f t="shared" ref="G61:G62" si="61">J61</f>
        <v>29.736623376623378</v>
      </c>
      <c r="H61" s="18">
        <f t="shared" si="55"/>
        <v>22.62</v>
      </c>
      <c r="I61" s="17">
        <f t="shared" si="60"/>
        <v>29.376623376623378</v>
      </c>
      <c r="J61" s="17">
        <f t="shared" si="56"/>
        <v>29.736623376623378</v>
      </c>
      <c r="K61" s="13"/>
      <c r="L61" s="17"/>
      <c r="N61" s="24">
        <v>296</v>
      </c>
      <c r="O61" s="23" t="s">
        <v>112</v>
      </c>
      <c r="P61" s="22"/>
      <c r="Q61" s="306"/>
      <c r="R61" s="24"/>
      <c r="S61" s="19">
        <v>15.75</v>
      </c>
      <c r="T61" s="19">
        <f>W61</f>
        <v>20.388831168831167</v>
      </c>
      <c r="U61" s="18">
        <f>S61-0.22</f>
        <v>15.53</v>
      </c>
      <c r="V61" s="17">
        <f>SUM(U61/0.77)</f>
        <v>20.168831168831169</v>
      </c>
      <c r="W61" s="17">
        <f>SUM(V61+0.22)</f>
        <v>20.388831168831167</v>
      </c>
      <c r="X61" s="17"/>
    </row>
    <row r="62" spans="1:24" ht="49.9" customHeight="1" x14ac:dyDescent="0.6">
      <c r="A62" s="24">
        <v>583</v>
      </c>
      <c r="B62" s="280" t="s">
        <v>60</v>
      </c>
      <c r="C62" s="280"/>
      <c r="D62" s="280"/>
      <c r="E62" s="19"/>
      <c r="F62" s="19">
        <v>29.55</v>
      </c>
      <c r="G62" s="46">
        <f t="shared" si="61"/>
        <v>38.307922077922072</v>
      </c>
      <c r="H62" s="18">
        <f>F62-0.23</f>
        <v>29.32</v>
      </c>
      <c r="I62" s="17">
        <f t="shared" si="60"/>
        <v>38.077922077922075</v>
      </c>
      <c r="J62" s="17">
        <f>SUM(I62+0.23)</f>
        <v>38.307922077922072</v>
      </c>
      <c r="L62" s="17"/>
      <c r="N62" s="71"/>
      <c r="O62" s="568" t="s">
        <v>342</v>
      </c>
      <c r="P62" s="588"/>
      <c r="Q62" s="588"/>
      <c r="R62" s="588"/>
      <c r="S62" s="588"/>
      <c r="T62" s="589"/>
      <c r="U62" s="18"/>
      <c r="V62" s="17"/>
      <c r="W62" s="17"/>
      <c r="X62" s="17"/>
    </row>
    <row r="63" spans="1:24" ht="49.9" customHeight="1" x14ac:dyDescent="0.6">
      <c r="A63" s="24">
        <v>588</v>
      </c>
      <c r="B63" s="547" t="s">
        <v>241</v>
      </c>
      <c r="C63" s="547"/>
      <c r="D63" s="547"/>
      <c r="E63" s="447"/>
      <c r="F63" s="19">
        <v>22.98</v>
      </c>
      <c r="G63" s="46">
        <f t="shared" ref="G63" si="62">J63</f>
        <v>29.736623376623378</v>
      </c>
      <c r="H63" s="18">
        <f t="shared" ref="H63" si="63">F63-0.36</f>
        <v>22.62</v>
      </c>
      <c r="I63" s="17">
        <f t="shared" ref="I63" si="64">SUM(H63/0.77)</f>
        <v>29.376623376623378</v>
      </c>
      <c r="J63" s="17">
        <f t="shared" ref="J63" si="65">SUM(I63+0.36)</f>
        <v>29.736623376623378</v>
      </c>
      <c r="L63" s="17"/>
      <c r="N63" s="24">
        <v>290</v>
      </c>
      <c r="O63" s="23" t="s">
        <v>60</v>
      </c>
      <c r="P63" s="22"/>
      <c r="Q63" s="36"/>
      <c r="R63" s="24"/>
      <c r="S63" s="19">
        <v>20.99</v>
      </c>
      <c r="T63" s="19">
        <f t="shared" ref="T63" si="66">W63</f>
        <v>27.191038961038959</v>
      </c>
      <c r="U63" s="18">
        <f>S63-0.23</f>
        <v>20.759999999999998</v>
      </c>
      <c r="V63" s="17">
        <f t="shared" ref="V63" si="67">SUM(U63/0.77)</f>
        <v>26.961038961038959</v>
      </c>
      <c r="W63" s="17">
        <f>SUM(V63+0.23)</f>
        <v>27.191038961038959</v>
      </c>
      <c r="X63" s="17"/>
    </row>
    <row r="64" spans="1:24" ht="49.9" customHeight="1" x14ac:dyDescent="0.7">
      <c r="A64" s="200"/>
      <c r="B64" s="237" t="s">
        <v>318</v>
      </c>
      <c r="C64" s="198"/>
      <c r="D64" s="201"/>
      <c r="E64" s="200"/>
      <c r="F64" s="201"/>
      <c r="G64" s="202"/>
      <c r="H64" s="18">
        <f t="shared" si="55"/>
        <v>-0.36</v>
      </c>
      <c r="I64" s="17">
        <f t="shared" ref="I64:I65" si="68">SUM(H64/0.77)</f>
        <v>-0.46753246753246752</v>
      </c>
      <c r="J64" s="17">
        <f t="shared" si="56"/>
        <v>-0.10753246753246753</v>
      </c>
      <c r="L64" s="17"/>
      <c r="N64" s="71"/>
      <c r="O64" s="568" t="s">
        <v>492</v>
      </c>
      <c r="P64" s="588"/>
      <c r="Q64" s="588"/>
      <c r="R64" s="588"/>
      <c r="S64" s="588"/>
      <c r="T64" s="589"/>
      <c r="U64" s="18"/>
      <c r="V64" s="17"/>
      <c r="W64" s="17"/>
      <c r="X64" s="17"/>
    </row>
    <row r="65" spans="1:24" ht="49.9" customHeight="1" x14ac:dyDescent="0.6">
      <c r="A65" s="24">
        <v>589</v>
      </c>
      <c r="B65" s="547" t="s">
        <v>32</v>
      </c>
      <c r="C65" s="547"/>
      <c r="D65" s="547"/>
      <c r="E65" s="19"/>
      <c r="F65" s="19">
        <v>22.98</v>
      </c>
      <c r="G65" s="46">
        <f t="shared" ref="G65" si="69">J65</f>
        <v>29.736623376623378</v>
      </c>
      <c r="H65" s="18">
        <f t="shared" si="55"/>
        <v>22.62</v>
      </c>
      <c r="I65" s="17">
        <f t="shared" si="68"/>
        <v>29.376623376623378</v>
      </c>
      <c r="J65" s="17">
        <f t="shared" si="56"/>
        <v>29.736623376623378</v>
      </c>
      <c r="L65" s="17"/>
      <c r="N65" s="24">
        <v>291</v>
      </c>
      <c r="O65" s="23" t="s">
        <v>60</v>
      </c>
      <c r="P65" s="22"/>
      <c r="Q65" s="36"/>
      <c r="R65" s="24"/>
      <c r="S65" s="19">
        <v>20.99</v>
      </c>
      <c r="T65" s="19">
        <f t="shared" ref="T65" si="70">W65</f>
        <v>27.191038961038959</v>
      </c>
      <c r="U65" s="18">
        <f>S65-0.23</f>
        <v>20.759999999999998</v>
      </c>
      <c r="V65" s="17">
        <f t="shared" ref="V65" si="71">SUM(U65/0.77)</f>
        <v>26.961038961038959</v>
      </c>
      <c r="W65" s="17">
        <f>SUM(V65+0.23)</f>
        <v>27.191038961038959</v>
      </c>
      <c r="X65" s="17"/>
    </row>
    <row r="66" spans="1:24" ht="49.9" customHeight="1" x14ac:dyDescent="0.7">
      <c r="A66" s="67"/>
      <c r="B66" s="234" t="s">
        <v>146</v>
      </c>
      <c r="C66" s="28"/>
      <c r="D66" s="50"/>
      <c r="E66" s="66"/>
      <c r="F66" s="87"/>
      <c r="G66" s="81"/>
      <c r="H66" s="18">
        <f>F66-0.36</f>
        <v>-0.36</v>
      </c>
      <c r="I66" s="17">
        <f t="shared" ref="I66:I71" si="72">SUM(H66/0.77)</f>
        <v>-0.46753246753246752</v>
      </c>
      <c r="J66" s="17">
        <f>SUM(I66+0.36)</f>
        <v>-0.10753246753246753</v>
      </c>
      <c r="L66" s="17"/>
      <c r="N66" s="67"/>
      <c r="O66" s="234" t="s">
        <v>236</v>
      </c>
      <c r="P66" s="28"/>
      <c r="Q66" s="50"/>
      <c r="R66" s="67" t="s">
        <v>35</v>
      </c>
      <c r="S66" s="25"/>
      <c r="T66" s="25"/>
      <c r="U66" s="18">
        <f t="shared" ref="U66" si="73">S66-0.36</f>
        <v>-0.36</v>
      </c>
      <c r="V66" s="17" t="e">
        <f>SUM(#REF!/0.77)</f>
        <v>#REF!</v>
      </c>
      <c r="W66" s="17"/>
      <c r="X66" s="17"/>
    </row>
    <row r="67" spans="1:24" ht="49.9" customHeight="1" x14ac:dyDescent="0.6">
      <c r="A67" s="24">
        <v>561</v>
      </c>
      <c r="B67" s="23" t="s">
        <v>81</v>
      </c>
      <c r="C67" s="22"/>
      <c r="D67" s="36"/>
      <c r="E67" s="19"/>
      <c r="F67" s="19">
        <v>28.25</v>
      </c>
      <c r="G67" s="46">
        <f t="shared" ref="G67:G71" si="74">J67</f>
        <v>36.58077922077922</v>
      </c>
      <c r="H67" s="18">
        <f>F67-0.36</f>
        <v>27.89</v>
      </c>
      <c r="I67" s="17">
        <f t="shared" si="72"/>
        <v>36.220779220779221</v>
      </c>
      <c r="J67" s="17">
        <f>SUM(I67+0.36)</f>
        <v>36.58077922077922</v>
      </c>
      <c r="L67" s="17"/>
      <c r="N67" s="24">
        <v>268</v>
      </c>
      <c r="O67" s="23" t="s">
        <v>544</v>
      </c>
      <c r="P67" s="599"/>
      <c r="Q67" s="587"/>
      <c r="R67" s="19"/>
      <c r="S67" s="19">
        <v>15.99</v>
      </c>
      <c r="T67" s="19">
        <f>W67</f>
        <v>20.631818181818183</v>
      </c>
      <c r="U67" s="18">
        <f>S67-0.45</f>
        <v>15.540000000000001</v>
      </c>
      <c r="V67" s="17">
        <f>SUM(U67/0.77)</f>
        <v>20.181818181818183</v>
      </c>
      <c r="W67" s="17">
        <f>SUM(V67+0.45)</f>
        <v>20.631818181818183</v>
      </c>
      <c r="X67" s="17"/>
    </row>
    <row r="68" spans="1:24" ht="49.9" customHeight="1" x14ac:dyDescent="0.6">
      <c r="A68" s="24">
        <v>562</v>
      </c>
      <c r="B68" s="23" t="s">
        <v>47</v>
      </c>
      <c r="C68" s="610"/>
      <c r="D68" s="611"/>
      <c r="E68" s="19"/>
      <c r="F68" s="19">
        <v>22.98</v>
      </c>
      <c r="G68" s="46">
        <f t="shared" si="74"/>
        <v>29.736623376623378</v>
      </c>
      <c r="H68" s="18">
        <f>F68-0.36</f>
        <v>22.62</v>
      </c>
      <c r="I68" s="17">
        <f t="shared" si="72"/>
        <v>29.376623376623378</v>
      </c>
      <c r="J68" s="17">
        <f>SUM(I68+0.36)</f>
        <v>29.736623376623378</v>
      </c>
      <c r="L68" s="17"/>
      <c r="N68" s="24">
        <v>272</v>
      </c>
      <c r="O68" s="23" t="s">
        <v>545</v>
      </c>
      <c r="P68" s="599"/>
      <c r="Q68" s="587"/>
      <c r="R68" s="19"/>
      <c r="S68" s="19">
        <v>15.99</v>
      </c>
      <c r="T68" s="19">
        <f>W68</f>
        <v>20.631818181818183</v>
      </c>
      <c r="U68" s="18">
        <f>S68-0.45</f>
        <v>15.540000000000001</v>
      </c>
      <c r="V68" s="17">
        <f>SUM(U68/0.77)</f>
        <v>20.181818181818183</v>
      </c>
      <c r="W68" s="17">
        <f>SUM(V68+0.45)</f>
        <v>20.631818181818183</v>
      </c>
      <c r="X68" s="17"/>
    </row>
    <row r="69" spans="1:24" ht="49.9" customHeight="1" x14ac:dyDescent="0.7">
      <c r="A69" s="24">
        <v>564</v>
      </c>
      <c r="B69" s="23" t="s">
        <v>145</v>
      </c>
      <c r="C69" s="22"/>
      <c r="D69" s="36"/>
      <c r="E69" s="19" t="s">
        <v>37</v>
      </c>
      <c r="F69" s="19">
        <v>21.8</v>
      </c>
      <c r="G69" s="46">
        <f t="shared" si="74"/>
        <v>28.204155844155846</v>
      </c>
      <c r="H69" s="18">
        <f>F69-0.36</f>
        <v>21.44</v>
      </c>
      <c r="I69" s="17">
        <f t="shared" si="72"/>
        <v>27.844155844155846</v>
      </c>
      <c r="J69" s="17">
        <f>SUM(I69+0.36)</f>
        <v>28.204155844155846</v>
      </c>
      <c r="L69" s="17"/>
      <c r="N69" s="580" t="s">
        <v>90</v>
      </c>
      <c r="O69" s="581"/>
      <c r="P69" s="581"/>
      <c r="Q69" s="581"/>
      <c r="R69" s="581"/>
      <c r="S69" s="581"/>
      <c r="T69" s="582"/>
      <c r="U69" s="348">
        <f t="shared" ref="U69:U76" si="75">S69-0.36</f>
        <v>-0.36</v>
      </c>
      <c r="V69" s="349">
        <f t="shared" ref="V69:V77" si="76">SUM(U69/0.77)</f>
        <v>-0.46753246753246752</v>
      </c>
      <c r="W69" s="349">
        <f t="shared" ref="W69:W76" si="77">SUM(V69+0.36)</f>
        <v>-0.10753246753246753</v>
      </c>
      <c r="X69" s="17"/>
    </row>
    <row r="70" spans="1:24" ht="49.9" customHeight="1" x14ac:dyDescent="0.65">
      <c r="A70" s="24">
        <v>568</v>
      </c>
      <c r="B70" s="23" t="s">
        <v>114</v>
      </c>
      <c r="C70" s="22"/>
      <c r="D70" s="36"/>
      <c r="E70" s="19"/>
      <c r="F70" s="19">
        <v>16.5</v>
      </c>
      <c r="G70" s="46">
        <f t="shared" si="74"/>
        <v>21.347922077922078</v>
      </c>
      <c r="H70" s="18">
        <f>F70-0.27</f>
        <v>16.23</v>
      </c>
      <c r="I70" s="17">
        <f t="shared" si="72"/>
        <v>21.077922077922079</v>
      </c>
      <c r="J70" s="17">
        <f>SUM(I70+0.27)</f>
        <v>21.347922077922078</v>
      </c>
      <c r="K70" s="17"/>
      <c r="L70" s="17"/>
      <c r="N70" s="402"/>
      <c r="O70" s="243" t="s">
        <v>89</v>
      </c>
      <c r="P70" s="400"/>
      <c r="Q70" s="403"/>
      <c r="R70" s="555"/>
      <c r="S70" s="555"/>
      <c r="T70" s="555"/>
      <c r="U70" s="348">
        <f t="shared" si="75"/>
        <v>-0.36</v>
      </c>
      <c r="V70" s="349">
        <f t="shared" si="76"/>
        <v>-0.46753246753246752</v>
      </c>
      <c r="W70" s="349">
        <f t="shared" si="77"/>
        <v>-0.10753246753246753</v>
      </c>
      <c r="X70" s="17"/>
    </row>
    <row r="71" spans="1:24" ht="49.9" customHeight="1" x14ac:dyDescent="0.6">
      <c r="A71" s="24">
        <v>565</v>
      </c>
      <c r="B71" s="23" t="s">
        <v>144</v>
      </c>
      <c r="C71" s="22"/>
      <c r="D71" s="36"/>
      <c r="E71" s="19"/>
      <c r="F71" s="19">
        <v>16.5</v>
      </c>
      <c r="G71" s="46">
        <f t="shared" si="74"/>
        <v>21.347922077922078</v>
      </c>
      <c r="H71" s="18">
        <f>F71-0.27</f>
        <v>16.23</v>
      </c>
      <c r="I71" s="17">
        <f t="shared" si="72"/>
        <v>21.077922077922079</v>
      </c>
      <c r="J71" s="17">
        <f>SUM(I71+0.27)</f>
        <v>21.347922077922078</v>
      </c>
      <c r="K71" s="17"/>
      <c r="L71" s="17"/>
      <c r="N71" s="354">
        <v>3000</v>
      </c>
      <c r="O71" s="357" t="s">
        <v>86</v>
      </c>
      <c r="P71" s="358"/>
      <c r="Q71" s="360"/>
      <c r="R71" s="355">
        <v>2</v>
      </c>
      <c r="S71" s="356">
        <v>17.989999999999998</v>
      </c>
      <c r="T71" s="356">
        <f t="shared" ref="T71:T77" si="78">W71</f>
        <v>23.256103896103895</v>
      </c>
      <c r="U71" s="348">
        <f t="shared" si="75"/>
        <v>17.63</v>
      </c>
      <c r="V71" s="349">
        <f t="shared" si="76"/>
        <v>22.896103896103895</v>
      </c>
      <c r="W71" s="349">
        <f t="shared" si="77"/>
        <v>23.256103896103895</v>
      </c>
      <c r="X71" s="17"/>
    </row>
    <row r="72" spans="1:24" ht="49.9" customHeight="1" x14ac:dyDescent="0.6">
      <c r="A72" s="246"/>
      <c r="B72" s="280"/>
      <c r="C72" s="280"/>
      <c r="D72" s="280"/>
      <c r="E72" s="244"/>
      <c r="F72" s="244"/>
      <c r="G72" s="245"/>
      <c r="H72" s="18"/>
      <c r="I72" s="17"/>
      <c r="J72" s="17"/>
      <c r="K72" s="17"/>
      <c r="L72" s="17"/>
      <c r="N72" s="354">
        <v>3001</v>
      </c>
      <c r="O72" s="414" t="s">
        <v>81</v>
      </c>
      <c r="P72" s="358"/>
      <c r="Q72" s="360"/>
      <c r="R72" s="355"/>
      <c r="S72" s="355">
        <v>25.49</v>
      </c>
      <c r="T72" s="356">
        <f t="shared" si="78"/>
        <v>32.996363636363633</v>
      </c>
      <c r="U72" s="348">
        <f t="shared" si="75"/>
        <v>25.13</v>
      </c>
      <c r="V72" s="349">
        <f t="shared" si="76"/>
        <v>32.636363636363633</v>
      </c>
      <c r="W72" s="349">
        <f t="shared" si="77"/>
        <v>32.996363636363633</v>
      </c>
      <c r="X72" s="17"/>
    </row>
    <row r="73" spans="1:24" ht="49.9" customHeight="1" x14ac:dyDescent="0.6">
      <c r="A73" s="246"/>
      <c r="B73" s="280"/>
      <c r="C73" s="280"/>
      <c r="D73" s="280"/>
      <c r="E73" s="244"/>
      <c r="F73" s="244"/>
      <c r="G73" s="245"/>
      <c r="H73" s="18"/>
      <c r="I73" s="17"/>
      <c r="J73" s="17"/>
      <c r="K73" s="17"/>
      <c r="L73" s="17"/>
      <c r="N73" s="354">
        <v>3002</v>
      </c>
      <c r="O73" s="357" t="s">
        <v>47</v>
      </c>
      <c r="P73" s="358"/>
      <c r="Q73" s="373"/>
      <c r="R73" s="355">
        <v>2</v>
      </c>
      <c r="S73" s="356">
        <v>19.579999999999998</v>
      </c>
      <c r="T73" s="356">
        <f t="shared" si="78"/>
        <v>25.321038961038958</v>
      </c>
      <c r="U73" s="348">
        <f t="shared" si="75"/>
        <v>19.22</v>
      </c>
      <c r="V73" s="349">
        <f t="shared" si="76"/>
        <v>24.961038961038959</v>
      </c>
      <c r="W73" s="349">
        <f t="shared" si="77"/>
        <v>25.321038961038958</v>
      </c>
      <c r="X73" s="17"/>
    </row>
    <row r="74" spans="1:24" ht="49.9" customHeight="1" x14ac:dyDescent="0.6">
      <c r="A74" s="246"/>
      <c r="B74" s="280"/>
      <c r="C74" s="280"/>
      <c r="D74" s="280"/>
      <c r="E74" s="244"/>
      <c r="F74" s="244"/>
      <c r="G74" s="245"/>
      <c r="H74" s="18"/>
      <c r="I74" s="17"/>
      <c r="J74" s="17"/>
      <c r="K74" s="17"/>
      <c r="L74" s="17"/>
      <c r="N74" s="354">
        <v>3004</v>
      </c>
      <c r="O74" s="357" t="s">
        <v>88</v>
      </c>
      <c r="P74" s="358"/>
      <c r="Q74" s="360"/>
      <c r="R74" s="404"/>
      <c r="S74" s="355">
        <v>28.25</v>
      </c>
      <c r="T74" s="356">
        <f t="shared" si="78"/>
        <v>36.58077922077922</v>
      </c>
      <c r="U74" s="348">
        <f t="shared" si="75"/>
        <v>27.89</v>
      </c>
      <c r="V74" s="349">
        <f t="shared" si="76"/>
        <v>36.220779220779221</v>
      </c>
      <c r="W74" s="349">
        <f t="shared" si="77"/>
        <v>36.58077922077922</v>
      </c>
      <c r="X74" s="17"/>
    </row>
    <row r="75" spans="1:24" ht="49.9" customHeight="1" x14ac:dyDescent="0.6">
      <c r="A75" s="246"/>
      <c r="B75" s="280"/>
      <c r="C75" s="280"/>
      <c r="D75" s="280"/>
      <c r="E75" s="244"/>
      <c r="F75" s="244"/>
      <c r="G75" s="245"/>
      <c r="H75" s="18"/>
      <c r="I75" s="17"/>
      <c r="J75" s="17"/>
      <c r="K75" s="17"/>
      <c r="L75" s="17"/>
      <c r="N75" s="354">
        <v>3006</v>
      </c>
      <c r="O75" s="357" t="s">
        <v>70</v>
      </c>
      <c r="P75" s="358"/>
      <c r="Q75" s="360"/>
      <c r="R75" s="355">
        <v>2</v>
      </c>
      <c r="S75" s="356">
        <v>17.989999999999998</v>
      </c>
      <c r="T75" s="356">
        <f t="shared" si="78"/>
        <v>23.256103896103895</v>
      </c>
      <c r="U75" s="348">
        <f t="shared" si="75"/>
        <v>17.63</v>
      </c>
      <c r="V75" s="349">
        <f t="shared" si="76"/>
        <v>22.896103896103895</v>
      </c>
      <c r="W75" s="349">
        <f t="shared" si="77"/>
        <v>23.256103896103895</v>
      </c>
      <c r="X75" s="17"/>
    </row>
    <row r="76" spans="1:24" ht="49.9" customHeight="1" x14ac:dyDescent="0.6">
      <c r="A76" s="246"/>
      <c r="B76" s="280"/>
      <c r="C76" s="280"/>
      <c r="D76" s="280"/>
      <c r="E76" s="244"/>
      <c r="F76" s="244"/>
      <c r="G76" s="245"/>
      <c r="H76" s="18"/>
      <c r="I76" s="17"/>
      <c r="J76" s="17"/>
      <c r="K76" s="17"/>
      <c r="L76" s="17"/>
      <c r="N76" s="354">
        <v>3007</v>
      </c>
      <c r="O76" s="357" t="s">
        <v>32</v>
      </c>
      <c r="P76" s="358"/>
      <c r="Q76" s="373"/>
      <c r="R76" s="355">
        <v>2</v>
      </c>
      <c r="S76" s="356">
        <v>19.579999999999998</v>
      </c>
      <c r="T76" s="356">
        <f t="shared" si="78"/>
        <v>25.321038961038958</v>
      </c>
      <c r="U76" s="348">
        <f t="shared" si="75"/>
        <v>19.22</v>
      </c>
      <c r="V76" s="349">
        <f t="shared" si="76"/>
        <v>24.961038961038959</v>
      </c>
      <c r="W76" s="349">
        <f t="shared" si="77"/>
        <v>25.321038961038958</v>
      </c>
      <c r="X76" s="17"/>
    </row>
    <row r="77" spans="1:24" ht="49.9" customHeight="1" x14ac:dyDescent="0.6">
      <c r="A77" s="246"/>
      <c r="B77" s="280"/>
      <c r="C77" s="280"/>
      <c r="D77" s="280"/>
      <c r="E77" s="244"/>
      <c r="F77" s="244"/>
      <c r="G77" s="245"/>
      <c r="H77" s="18"/>
      <c r="I77" s="17"/>
      <c r="J77" s="17"/>
      <c r="K77" s="17"/>
      <c r="L77" s="17"/>
      <c r="N77" s="354">
        <v>3009</v>
      </c>
      <c r="O77" s="357" t="s">
        <v>53</v>
      </c>
      <c r="P77" s="358"/>
      <c r="Q77" s="360"/>
      <c r="R77" s="354"/>
      <c r="S77" s="355">
        <v>25.55</v>
      </c>
      <c r="T77" s="356">
        <f t="shared" si="78"/>
        <v>33.113116883116881</v>
      </c>
      <c r="U77" s="348">
        <f>S77-0.23</f>
        <v>25.32</v>
      </c>
      <c r="V77" s="349">
        <f t="shared" si="76"/>
        <v>32.883116883116884</v>
      </c>
      <c r="W77" s="349">
        <f>SUM(V77+0.23)</f>
        <v>33.113116883116881</v>
      </c>
      <c r="X77" s="17"/>
    </row>
    <row r="78" spans="1:24" ht="49.9" customHeight="1" x14ac:dyDescent="0.65">
      <c r="A78" s="246"/>
      <c r="B78" s="280"/>
      <c r="C78" s="280"/>
      <c r="D78" s="280"/>
      <c r="E78" s="244"/>
      <c r="F78" s="244"/>
      <c r="G78" s="245"/>
      <c r="H78" s="18"/>
      <c r="I78" s="17"/>
      <c r="J78" s="17"/>
      <c r="L78" s="17"/>
      <c r="N78" s="380"/>
      <c r="O78" s="596" t="s">
        <v>316</v>
      </c>
      <c r="P78" s="614"/>
      <c r="Q78" s="614"/>
      <c r="R78" s="614"/>
      <c r="S78" s="614"/>
      <c r="T78" s="615"/>
      <c r="U78" s="348"/>
      <c r="V78" s="349"/>
      <c r="W78" s="349"/>
      <c r="X78" s="17"/>
    </row>
    <row r="79" spans="1:24" ht="49.9" customHeight="1" x14ac:dyDescent="0.6">
      <c r="A79" s="246"/>
      <c r="B79" s="280"/>
      <c r="C79" s="280"/>
      <c r="D79" s="280"/>
      <c r="E79" s="244"/>
      <c r="F79" s="244"/>
      <c r="G79" s="245"/>
      <c r="H79" s="18"/>
      <c r="I79" s="17"/>
      <c r="J79" s="17"/>
      <c r="K79" s="17"/>
      <c r="L79" s="17"/>
      <c r="N79" s="354">
        <v>3043</v>
      </c>
      <c r="O79" s="357" t="s">
        <v>81</v>
      </c>
      <c r="P79" s="358"/>
      <c r="Q79" s="360"/>
      <c r="R79" s="354"/>
      <c r="S79" s="355">
        <v>28.25</v>
      </c>
      <c r="T79" s="356">
        <f t="shared" ref="T79:T81" si="79">W79</f>
        <v>36.58077922077922</v>
      </c>
      <c r="U79" s="348">
        <f t="shared" ref="U79:U87" si="80">S79-0.36</f>
        <v>27.89</v>
      </c>
      <c r="V79" s="349">
        <f t="shared" ref="V79:V91" si="81">SUM(U79/0.77)</f>
        <v>36.220779220779221</v>
      </c>
      <c r="W79" s="349">
        <f t="shared" ref="W79:W87" si="82">SUM(V79+0.36)</f>
        <v>36.58077922077922</v>
      </c>
      <c r="X79" s="17"/>
    </row>
    <row r="80" spans="1:24" ht="49.9" customHeight="1" x14ac:dyDescent="0.6">
      <c r="A80" s="246"/>
      <c r="B80" s="280"/>
      <c r="C80" s="280"/>
      <c r="D80" s="280"/>
      <c r="E80" s="244"/>
      <c r="F80" s="244"/>
      <c r="G80" s="245"/>
      <c r="H80" s="18"/>
      <c r="I80" s="17"/>
      <c r="J80" s="17"/>
      <c r="K80" s="17"/>
      <c r="L80" s="17"/>
      <c r="N80" s="354">
        <v>3044</v>
      </c>
      <c r="O80" s="357" t="s">
        <v>47</v>
      </c>
      <c r="P80" s="358"/>
      <c r="Q80" s="360"/>
      <c r="R80" s="355"/>
      <c r="S80" s="355">
        <v>22.98</v>
      </c>
      <c r="T80" s="356">
        <f t="shared" si="79"/>
        <v>29.736623376623378</v>
      </c>
      <c r="U80" s="348">
        <f t="shared" si="80"/>
        <v>22.62</v>
      </c>
      <c r="V80" s="349">
        <f t="shared" si="81"/>
        <v>29.376623376623378</v>
      </c>
      <c r="W80" s="349">
        <f t="shared" si="82"/>
        <v>29.736623376623378</v>
      </c>
      <c r="X80" s="17"/>
    </row>
    <row r="81" spans="1:24" ht="49.9" customHeight="1" x14ac:dyDescent="0.6">
      <c r="A81" s="246"/>
      <c r="B81" s="280"/>
      <c r="C81" s="280"/>
      <c r="D81" s="280"/>
      <c r="E81" s="244"/>
      <c r="F81" s="244"/>
      <c r="G81" s="245"/>
      <c r="H81" s="18"/>
      <c r="I81" s="17"/>
      <c r="J81" s="17"/>
      <c r="K81" s="17"/>
      <c r="L81" s="17"/>
      <c r="N81" s="354">
        <v>3045</v>
      </c>
      <c r="O81" s="357" t="s">
        <v>32</v>
      </c>
      <c r="P81" s="358"/>
      <c r="Q81" s="360"/>
      <c r="R81" s="355"/>
      <c r="S81" s="355">
        <v>22.98</v>
      </c>
      <c r="T81" s="356">
        <f t="shared" si="79"/>
        <v>29.736623376623378</v>
      </c>
      <c r="U81" s="348">
        <f t="shared" si="80"/>
        <v>22.62</v>
      </c>
      <c r="V81" s="349">
        <f t="shared" si="81"/>
        <v>29.376623376623378</v>
      </c>
      <c r="W81" s="349">
        <f t="shared" si="82"/>
        <v>29.736623376623378</v>
      </c>
      <c r="X81" s="17"/>
    </row>
    <row r="82" spans="1:24" ht="49.9" customHeight="1" x14ac:dyDescent="0.65">
      <c r="A82" s="246"/>
      <c r="B82" s="280"/>
      <c r="C82" s="280"/>
      <c r="D82" s="280"/>
      <c r="E82" s="244"/>
      <c r="F82" s="244"/>
      <c r="G82" s="245"/>
      <c r="H82" s="18"/>
      <c r="I82" s="17"/>
      <c r="J82" s="17"/>
      <c r="K82" s="17"/>
      <c r="L82" s="17"/>
      <c r="N82" s="402"/>
      <c r="O82" s="243" t="s">
        <v>87</v>
      </c>
      <c r="P82" s="400"/>
      <c r="Q82" s="403"/>
      <c r="R82" s="555"/>
      <c r="S82" s="555"/>
      <c r="T82" s="555"/>
      <c r="U82" s="348">
        <f t="shared" si="80"/>
        <v>-0.36</v>
      </c>
      <c r="V82" s="349">
        <f t="shared" si="81"/>
        <v>-0.46753246753246752</v>
      </c>
      <c r="W82" s="349">
        <f t="shared" si="82"/>
        <v>-0.10753246753246753</v>
      </c>
      <c r="X82" s="17"/>
    </row>
    <row r="83" spans="1:24" ht="49.9" customHeight="1" x14ac:dyDescent="0.6">
      <c r="A83" s="246"/>
      <c r="B83" s="280"/>
      <c r="C83" s="280"/>
      <c r="D83" s="280"/>
      <c r="E83" s="244"/>
      <c r="F83" s="244"/>
      <c r="G83" s="245"/>
      <c r="H83" s="18"/>
      <c r="I83" s="17"/>
      <c r="J83" s="17"/>
      <c r="K83" s="17"/>
      <c r="L83" s="17"/>
      <c r="N83" s="354">
        <v>3010</v>
      </c>
      <c r="O83" s="357" t="s">
        <v>86</v>
      </c>
      <c r="P83" s="358"/>
      <c r="Q83" s="360"/>
      <c r="R83" s="355">
        <v>2</v>
      </c>
      <c r="S83" s="356">
        <v>17.989999999999998</v>
      </c>
      <c r="T83" s="356">
        <f t="shared" ref="T83:T87" si="83">W83</f>
        <v>23.256103896103895</v>
      </c>
      <c r="U83" s="348">
        <f t="shared" si="80"/>
        <v>17.63</v>
      </c>
      <c r="V83" s="349">
        <f t="shared" si="81"/>
        <v>22.896103896103895</v>
      </c>
      <c r="W83" s="349">
        <f t="shared" si="82"/>
        <v>23.256103896103895</v>
      </c>
      <c r="X83" s="17"/>
    </row>
    <row r="84" spans="1:24" ht="52.5" customHeight="1" x14ac:dyDescent="0.6">
      <c r="A84" s="246"/>
      <c r="B84" s="280"/>
      <c r="C84" s="280"/>
      <c r="D84" s="280"/>
      <c r="E84" s="244"/>
      <c r="F84" s="244"/>
      <c r="G84" s="245"/>
      <c r="H84" s="18"/>
      <c r="I84" s="17"/>
      <c r="J84" s="17"/>
      <c r="K84" s="17"/>
      <c r="L84" s="17"/>
      <c r="N84" s="354">
        <v>3011</v>
      </c>
      <c r="O84" s="357" t="s">
        <v>81</v>
      </c>
      <c r="P84" s="358"/>
      <c r="Q84" s="360"/>
      <c r="R84" s="355"/>
      <c r="S84" s="355">
        <v>25.49</v>
      </c>
      <c r="T84" s="356">
        <f t="shared" si="83"/>
        <v>32.996363636363633</v>
      </c>
      <c r="U84" s="348">
        <f t="shared" si="80"/>
        <v>25.13</v>
      </c>
      <c r="V84" s="349">
        <f t="shared" si="81"/>
        <v>32.636363636363633</v>
      </c>
      <c r="W84" s="349">
        <f t="shared" si="82"/>
        <v>32.996363636363633</v>
      </c>
      <c r="X84" s="17"/>
    </row>
    <row r="85" spans="1:24" ht="52.5" customHeight="1" x14ac:dyDescent="0.6">
      <c r="A85" s="246"/>
      <c r="B85" s="280"/>
      <c r="C85" s="280"/>
      <c r="D85" s="280"/>
      <c r="E85" s="244"/>
      <c r="F85" s="244"/>
      <c r="G85" s="245"/>
      <c r="H85" s="18"/>
      <c r="I85" s="17"/>
      <c r="J85" s="17"/>
      <c r="K85" s="349"/>
      <c r="L85" s="349"/>
      <c r="M85" s="350"/>
      <c r="N85" s="354">
        <v>3012</v>
      </c>
      <c r="O85" s="357" t="s">
        <v>47</v>
      </c>
      <c r="P85" s="358"/>
      <c r="Q85" s="373"/>
      <c r="R85" s="355">
        <v>2</v>
      </c>
      <c r="S85" s="356">
        <v>19.579999999999998</v>
      </c>
      <c r="T85" s="356">
        <f t="shared" si="83"/>
        <v>25.321038961038958</v>
      </c>
      <c r="U85" s="348">
        <f t="shared" si="80"/>
        <v>19.22</v>
      </c>
      <c r="V85" s="349">
        <f t="shared" si="81"/>
        <v>24.961038961038959</v>
      </c>
      <c r="W85" s="349">
        <f t="shared" si="82"/>
        <v>25.321038961038958</v>
      </c>
    </row>
    <row r="86" spans="1:24" ht="52.5" customHeight="1" x14ac:dyDescent="0.6">
      <c r="A86" s="246"/>
      <c r="B86" s="280"/>
      <c r="C86" s="280"/>
      <c r="D86" s="280"/>
      <c r="E86" s="244"/>
      <c r="F86" s="244"/>
      <c r="G86" s="245"/>
      <c r="H86" s="18"/>
      <c r="I86" s="17"/>
      <c r="J86" s="17"/>
      <c r="K86" s="349"/>
      <c r="L86" s="349"/>
      <c r="M86" s="350"/>
      <c r="N86" s="354">
        <v>3016</v>
      </c>
      <c r="O86" s="357" t="s">
        <v>70</v>
      </c>
      <c r="P86" s="358"/>
      <c r="Q86" s="360"/>
      <c r="R86" s="355">
        <v>2</v>
      </c>
      <c r="S86" s="356">
        <v>17.989999999999998</v>
      </c>
      <c r="T86" s="356">
        <f t="shared" si="83"/>
        <v>23.256103896103895</v>
      </c>
      <c r="U86" s="348">
        <f t="shared" si="80"/>
        <v>17.63</v>
      </c>
      <c r="V86" s="349">
        <f t="shared" si="81"/>
        <v>22.896103896103895</v>
      </c>
      <c r="W86" s="349">
        <f t="shared" si="82"/>
        <v>23.256103896103895</v>
      </c>
      <c r="X86" s="17"/>
    </row>
    <row r="87" spans="1:24" ht="52.5" customHeight="1" x14ac:dyDescent="0.6">
      <c r="A87" s="246"/>
      <c r="B87" s="280"/>
      <c r="C87" s="280"/>
      <c r="D87" s="280"/>
      <c r="E87" s="244"/>
      <c r="F87" s="244"/>
      <c r="G87" s="245"/>
      <c r="H87" s="18"/>
      <c r="I87" s="17"/>
      <c r="J87" s="17"/>
      <c r="K87" s="349"/>
      <c r="L87" s="349"/>
      <c r="M87" s="350"/>
      <c r="N87" s="354">
        <v>3017</v>
      </c>
      <c r="O87" s="357" t="s">
        <v>32</v>
      </c>
      <c r="P87" s="358"/>
      <c r="Q87" s="373"/>
      <c r="R87" s="355">
        <v>2</v>
      </c>
      <c r="S87" s="356">
        <v>19.579999999999998</v>
      </c>
      <c r="T87" s="356">
        <f t="shared" si="83"/>
        <v>25.321038961038958</v>
      </c>
      <c r="U87" s="348">
        <f t="shared" si="80"/>
        <v>19.22</v>
      </c>
      <c r="V87" s="349">
        <f t="shared" si="81"/>
        <v>24.961038961038959</v>
      </c>
      <c r="W87" s="349">
        <f t="shared" si="82"/>
        <v>25.321038961038958</v>
      </c>
      <c r="X87" s="17"/>
    </row>
    <row r="88" spans="1:24" ht="52.5" customHeight="1" x14ac:dyDescent="0.65">
      <c r="A88" s="246"/>
      <c r="B88" s="280"/>
      <c r="C88" s="280"/>
      <c r="D88" s="280"/>
      <c r="E88" s="244"/>
      <c r="F88" s="244"/>
      <c r="G88" s="245"/>
      <c r="H88" s="18"/>
      <c r="I88" s="17"/>
      <c r="J88" s="17"/>
      <c r="K88" s="349"/>
      <c r="L88" s="349"/>
      <c r="M88" s="350"/>
      <c r="N88" s="402"/>
      <c r="O88" s="243" t="s">
        <v>83</v>
      </c>
      <c r="P88" s="400"/>
      <c r="Q88" s="403"/>
      <c r="R88" s="555"/>
      <c r="S88" s="555"/>
      <c r="T88" s="555"/>
      <c r="U88" s="348">
        <f>S88-0.36</f>
        <v>-0.36</v>
      </c>
      <c r="V88" s="349">
        <f t="shared" si="81"/>
        <v>-0.46753246753246752</v>
      </c>
      <c r="W88" s="349">
        <f>SUM(V88+0.36)</f>
        <v>-0.10753246753246753</v>
      </c>
      <c r="X88" s="17"/>
    </row>
    <row r="89" spans="1:24" ht="52.5" customHeight="1" x14ac:dyDescent="0.6">
      <c r="A89" s="246"/>
      <c r="B89" s="280"/>
      <c r="C89" s="280"/>
      <c r="D89" s="280"/>
      <c r="E89" s="244"/>
      <c r="F89" s="244"/>
      <c r="G89" s="245"/>
      <c r="H89" s="18"/>
      <c r="I89" s="17"/>
      <c r="J89" s="17"/>
      <c r="K89" s="349"/>
      <c r="L89" s="349"/>
      <c r="M89" s="350"/>
      <c r="N89" s="354">
        <v>3021</v>
      </c>
      <c r="O89" s="357" t="s">
        <v>81</v>
      </c>
      <c r="P89" s="358"/>
      <c r="Q89" s="360"/>
      <c r="R89" s="355"/>
      <c r="S89" s="355">
        <v>25.49</v>
      </c>
      <c r="T89" s="356">
        <f>W89</f>
        <v>32.996363636363633</v>
      </c>
      <c r="U89" s="348">
        <f>S89-0.36</f>
        <v>25.13</v>
      </c>
      <c r="V89" s="349">
        <f t="shared" si="81"/>
        <v>32.636363636363633</v>
      </c>
      <c r="W89" s="349">
        <f>SUM(V89+0.36)</f>
        <v>32.996363636363633</v>
      </c>
      <c r="X89" s="17"/>
    </row>
    <row r="90" spans="1:24" ht="52.5" customHeight="1" x14ac:dyDescent="0.6">
      <c r="A90" s="246"/>
      <c r="B90" s="280"/>
      <c r="C90" s="280"/>
      <c r="D90" s="280"/>
      <c r="E90" s="244"/>
      <c r="F90" s="244"/>
      <c r="G90" s="245"/>
      <c r="H90" s="18"/>
      <c r="I90" s="17"/>
      <c r="J90" s="17"/>
      <c r="K90" s="349"/>
      <c r="L90" s="349"/>
      <c r="M90" s="350"/>
      <c r="N90" s="354">
        <v>3022</v>
      </c>
      <c r="O90" s="357" t="s">
        <v>47</v>
      </c>
      <c r="P90" s="358"/>
      <c r="Q90" s="373"/>
      <c r="R90" s="355">
        <v>2</v>
      </c>
      <c r="S90" s="356">
        <v>19.579999999999998</v>
      </c>
      <c r="T90" s="356">
        <f>W90</f>
        <v>25.321038961038958</v>
      </c>
      <c r="U90" s="348">
        <f>S90-0.36</f>
        <v>19.22</v>
      </c>
      <c r="V90" s="349">
        <f t="shared" si="81"/>
        <v>24.961038961038959</v>
      </c>
      <c r="W90" s="349">
        <f>SUM(V90+0.36)</f>
        <v>25.321038961038958</v>
      </c>
      <c r="X90" s="17"/>
    </row>
    <row r="91" spans="1:24" ht="52.5" customHeight="1" x14ac:dyDescent="0.6">
      <c r="A91" s="246"/>
      <c r="B91" s="280"/>
      <c r="C91" s="280"/>
      <c r="D91" s="280"/>
      <c r="E91" s="244"/>
      <c r="F91" s="244"/>
      <c r="G91" s="245"/>
      <c r="H91" s="18"/>
      <c r="I91" s="17"/>
      <c r="J91" s="17"/>
      <c r="K91" s="349"/>
      <c r="L91" s="349"/>
      <c r="M91" s="350"/>
      <c r="N91" s="354">
        <v>3027</v>
      </c>
      <c r="O91" s="357" t="s">
        <v>32</v>
      </c>
      <c r="P91" s="358"/>
      <c r="Q91" s="373"/>
      <c r="R91" s="355">
        <v>2</v>
      </c>
      <c r="S91" s="356">
        <v>19.579999999999998</v>
      </c>
      <c r="T91" s="356">
        <f>W91</f>
        <v>25.321038961038958</v>
      </c>
      <c r="U91" s="348">
        <f>S91-0.36</f>
        <v>19.22</v>
      </c>
      <c r="V91" s="349">
        <f t="shared" si="81"/>
        <v>24.961038961038959</v>
      </c>
      <c r="W91" s="349">
        <f>SUM(V91+0.36)</f>
        <v>25.321038961038958</v>
      </c>
      <c r="X91" s="17"/>
    </row>
    <row r="92" spans="1:24" ht="52.5" customHeight="1" x14ac:dyDescent="0.65">
      <c r="A92" s="246"/>
      <c r="B92" s="280"/>
      <c r="C92" s="280"/>
      <c r="D92" s="280"/>
      <c r="E92" s="244"/>
      <c r="F92" s="244"/>
      <c r="G92" s="245"/>
      <c r="H92" s="18"/>
      <c r="I92" s="17"/>
      <c r="J92" s="17"/>
      <c r="K92" s="349"/>
      <c r="L92" s="349"/>
      <c r="M92" s="350"/>
      <c r="N92" s="408"/>
      <c r="O92" s="556" t="s">
        <v>489</v>
      </c>
      <c r="P92" s="557"/>
      <c r="Q92" s="557"/>
      <c r="R92" s="557"/>
      <c r="S92" s="557"/>
      <c r="T92" s="557"/>
      <c r="U92" s="348"/>
      <c r="V92" s="349"/>
      <c r="W92" s="349"/>
      <c r="X92" s="17"/>
    </row>
    <row r="93" spans="1:24" ht="52.5" customHeight="1" x14ac:dyDescent="0.6">
      <c r="A93" s="246"/>
      <c r="B93" s="280"/>
      <c r="C93" s="280"/>
      <c r="D93" s="280"/>
      <c r="E93" s="244"/>
      <c r="F93" s="244"/>
      <c r="G93" s="245"/>
      <c r="H93" s="18"/>
      <c r="I93" s="17"/>
      <c r="J93" s="17"/>
      <c r="K93" s="349"/>
      <c r="L93" s="349"/>
      <c r="M93" s="350"/>
      <c r="N93" s="351">
        <v>3067</v>
      </c>
      <c r="O93" s="357" t="s">
        <v>32</v>
      </c>
      <c r="P93" s="358"/>
      <c r="Q93" s="373"/>
      <c r="R93" s="355">
        <v>2</v>
      </c>
      <c r="S93" s="356">
        <v>22.98</v>
      </c>
      <c r="T93" s="356">
        <f>W93</f>
        <v>29.736623376623378</v>
      </c>
      <c r="U93" s="348">
        <f>S93-0.36</f>
        <v>22.62</v>
      </c>
      <c r="V93" s="349">
        <f t="shared" ref="V93:V94" si="84">SUM(U93/0.77)</f>
        <v>29.376623376623378</v>
      </c>
      <c r="W93" s="349">
        <f>SUM(V93+0.36)</f>
        <v>29.736623376623378</v>
      </c>
      <c r="X93" s="17"/>
    </row>
    <row r="94" spans="1:24" ht="52.5" customHeight="1" x14ac:dyDescent="0.6">
      <c r="A94" s="246"/>
      <c r="B94" s="280"/>
      <c r="C94" s="280"/>
      <c r="D94" s="280"/>
      <c r="E94" s="244"/>
      <c r="F94" s="244"/>
      <c r="G94" s="245"/>
      <c r="H94" s="18"/>
      <c r="I94" s="17"/>
      <c r="J94" s="17"/>
      <c r="K94" s="349"/>
      <c r="L94" s="349"/>
      <c r="M94" s="350"/>
      <c r="N94" s="354">
        <v>3065</v>
      </c>
      <c r="O94" s="357" t="s">
        <v>53</v>
      </c>
      <c r="P94" s="358"/>
      <c r="Q94" s="360"/>
      <c r="R94" s="354"/>
      <c r="S94" s="355">
        <v>27.99</v>
      </c>
      <c r="T94" s="356">
        <f t="shared" ref="T94" si="85">W94</f>
        <v>36.281948051948042</v>
      </c>
      <c r="U94" s="348">
        <f>S94-0.23</f>
        <v>27.759999999999998</v>
      </c>
      <c r="V94" s="349">
        <f t="shared" si="84"/>
        <v>36.051948051948045</v>
      </c>
      <c r="W94" s="349">
        <f>SUM(V94+0.23)</f>
        <v>36.281948051948042</v>
      </c>
      <c r="X94" s="17"/>
    </row>
    <row r="95" spans="1:24" ht="52.5" customHeight="1" x14ac:dyDescent="0.6">
      <c r="A95" s="246"/>
      <c r="B95" s="280"/>
      <c r="C95" s="280"/>
      <c r="D95" s="280"/>
      <c r="E95" s="244"/>
      <c r="F95" s="244"/>
      <c r="G95" s="245"/>
      <c r="H95" s="18"/>
      <c r="I95" s="17"/>
      <c r="J95" s="17"/>
      <c r="K95" s="349"/>
      <c r="L95" s="349"/>
      <c r="M95" s="350"/>
      <c r="N95" s="394"/>
      <c r="O95" s="395"/>
      <c r="P95" s="395"/>
      <c r="Q95" s="396"/>
      <c r="R95" s="394"/>
      <c r="S95" s="396"/>
      <c r="T95" s="405"/>
      <c r="U95" s="348"/>
      <c r="V95" s="349"/>
      <c r="W95" s="349"/>
      <c r="X95" s="17"/>
    </row>
    <row r="96" spans="1:24" ht="52.5" customHeight="1" x14ac:dyDescent="0.6">
      <c r="A96" s="246"/>
      <c r="B96" s="280"/>
      <c r="C96" s="280"/>
      <c r="D96" s="280"/>
      <c r="E96" s="244"/>
      <c r="F96" s="244"/>
      <c r="G96" s="245"/>
      <c r="H96" s="18"/>
      <c r="I96" s="17"/>
      <c r="J96" s="17"/>
      <c r="K96" s="349"/>
      <c r="L96" s="349"/>
      <c r="M96" s="350"/>
      <c r="N96" s="394"/>
      <c r="O96" s="395"/>
      <c r="P96" s="395"/>
      <c r="Q96" s="396"/>
      <c r="R96" s="394"/>
      <c r="S96" s="396"/>
      <c r="T96" s="405"/>
      <c r="U96" s="348"/>
      <c r="V96" s="349"/>
      <c r="W96" s="349"/>
      <c r="X96" s="17"/>
    </row>
    <row r="97" spans="1:24" ht="52.5" customHeight="1" x14ac:dyDescent="0.6">
      <c r="A97" s="246"/>
      <c r="B97" s="280"/>
      <c r="C97" s="280"/>
      <c r="D97" s="280"/>
      <c r="E97" s="244"/>
      <c r="F97" s="244"/>
      <c r="G97" s="245"/>
      <c r="H97" s="18"/>
      <c r="I97" s="17"/>
      <c r="J97" s="17"/>
      <c r="K97" s="349"/>
      <c r="L97" s="349"/>
      <c r="M97" s="350"/>
      <c r="Q97" s="18"/>
      <c r="R97" s="14"/>
      <c r="S97" s="18"/>
      <c r="T97" s="18"/>
      <c r="U97" s="18"/>
      <c r="V97" s="17"/>
      <c r="W97" s="17"/>
      <c r="X97" s="17"/>
    </row>
    <row r="98" spans="1:24" ht="52.5" customHeight="1" x14ac:dyDescent="0.6">
      <c r="A98" s="246"/>
      <c r="B98" s="280"/>
      <c r="C98" s="280"/>
      <c r="D98" s="280"/>
      <c r="E98" s="244"/>
      <c r="F98" s="244"/>
      <c r="G98" s="245"/>
      <c r="H98" s="18"/>
      <c r="I98" s="17"/>
      <c r="J98" s="17"/>
      <c r="K98" s="349"/>
      <c r="L98" s="349"/>
      <c r="M98" s="350"/>
      <c r="Q98" s="18"/>
      <c r="R98" s="14"/>
      <c r="S98" s="18"/>
      <c r="T98" s="18"/>
      <c r="U98" s="18"/>
      <c r="V98" s="17"/>
      <c r="W98" s="17"/>
      <c r="X98" s="17"/>
    </row>
    <row r="99" spans="1:24" ht="52.5" customHeight="1" x14ac:dyDescent="0.6">
      <c r="A99" s="96" t="s">
        <v>80</v>
      </c>
      <c r="B99" s="99" t="s">
        <v>79</v>
      </c>
      <c r="C99" s="98"/>
      <c r="D99" s="97"/>
      <c r="E99" s="96"/>
      <c r="F99" s="96" t="s">
        <v>78</v>
      </c>
      <c r="G99" s="96" t="s">
        <v>77</v>
      </c>
      <c r="H99" s="18" t="e">
        <f>F99-0.36</f>
        <v>#VALUE!</v>
      </c>
      <c r="I99" s="17" t="e">
        <f>SUM(H100/0.77)</f>
        <v>#VALUE!</v>
      </c>
      <c r="J99" s="17" t="e">
        <f>SUM(I99+0.36)</f>
        <v>#VALUE!</v>
      </c>
      <c r="K99" s="349"/>
      <c r="L99" s="349"/>
      <c r="M99" s="350"/>
      <c r="N99" s="96" t="s">
        <v>80</v>
      </c>
      <c r="O99" s="98" t="s">
        <v>79</v>
      </c>
      <c r="P99" s="98"/>
      <c r="Q99" s="109"/>
      <c r="R99" s="96"/>
      <c r="S99" s="96" t="s">
        <v>78</v>
      </c>
      <c r="T99" s="96" t="s">
        <v>77</v>
      </c>
      <c r="X99" s="17"/>
    </row>
    <row r="100" spans="1:24" ht="52.5" customHeight="1" x14ac:dyDescent="0.6">
      <c r="A100" s="92" t="s">
        <v>76</v>
      </c>
      <c r="B100" s="95"/>
      <c r="C100" s="94"/>
      <c r="D100" s="93"/>
      <c r="E100" s="92" t="s">
        <v>17</v>
      </c>
      <c r="F100" s="92" t="s">
        <v>75</v>
      </c>
      <c r="G100" s="92" t="s">
        <v>74</v>
      </c>
      <c r="H100" s="18" t="e">
        <f>F100-0.36</f>
        <v>#VALUE!</v>
      </c>
      <c r="I100" s="17">
        <f>SUM(U37/0.77)</f>
        <v>-0.46753246753246752</v>
      </c>
      <c r="J100" s="17">
        <f>SUM(I100+0.36)</f>
        <v>-0.10753246753246753</v>
      </c>
      <c r="K100" s="349"/>
      <c r="L100" s="349"/>
      <c r="M100" s="350"/>
      <c r="N100" s="105" t="s">
        <v>76</v>
      </c>
      <c r="O100" s="108"/>
      <c r="P100" s="107"/>
      <c r="Q100" s="106"/>
      <c r="R100" s="105" t="s">
        <v>17</v>
      </c>
      <c r="S100" s="105" t="s">
        <v>75</v>
      </c>
      <c r="T100" s="105" t="s">
        <v>74</v>
      </c>
      <c r="X100" s="17"/>
    </row>
    <row r="101" spans="1:24" ht="52.5" customHeight="1" x14ac:dyDescent="0.6">
      <c r="A101" s="601" t="s">
        <v>245</v>
      </c>
      <c r="B101" s="602"/>
      <c r="C101" s="602"/>
      <c r="D101" s="602"/>
      <c r="E101" s="602"/>
      <c r="F101" s="602"/>
      <c r="G101" s="603"/>
      <c r="K101" s="349"/>
      <c r="L101" s="349"/>
      <c r="M101" s="350"/>
      <c r="N101" s="601" t="s">
        <v>245</v>
      </c>
      <c r="O101" s="602"/>
      <c r="P101" s="602"/>
      <c r="Q101" s="602"/>
      <c r="R101" s="602"/>
      <c r="S101" s="602"/>
      <c r="T101" s="603"/>
      <c r="V101" s="15"/>
      <c r="W101" s="15"/>
      <c r="X101" s="17"/>
    </row>
    <row r="102" spans="1:24" ht="52.5" customHeight="1" x14ac:dyDescent="0.7">
      <c r="A102" s="579" t="s">
        <v>228</v>
      </c>
      <c r="B102" s="579"/>
      <c r="C102" s="579"/>
      <c r="D102" s="579"/>
      <c r="E102" s="579"/>
      <c r="F102" s="579"/>
      <c r="G102" s="579"/>
      <c r="H102" s="348"/>
      <c r="I102" s="349"/>
      <c r="J102" s="349"/>
      <c r="K102" s="349"/>
      <c r="L102" s="349"/>
      <c r="M102" s="350"/>
      <c r="N102" s="580" t="s">
        <v>110</v>
      </c>
      <c r="O102" s="581"/>
      <c r="P102" s="581"/>
      <c r="Q102" s="581"/>
      <c r="R102" s="581"/>
      <c r="S102" s="581"/>
      <c r="T102" s="582"/>
      <c r="U102" s="348">
        <f>S102-0.36</f>
        <v>-0.36</v>
      </c>
      <c r="V102" s="349">
        <f t="shared" ref="V102:V107" si="86">SUM(U102/0.77)</f>
        <v>-0.46753246753246752</v>
      </c>
      <c r="W102" s="349">
        <f t="shared" ref="W102:W107" si="87">SUM(V102+0.36)</f>
        <v>-0.10753246753246753</v>
      </c>
      <c r="X102" s="17"/>
    </row>
    <row r="103" spans="1:24" ht="52.5" customHeight="1" x14ac:dyDescent="0.6">
      <c r="A103" s="354">
        <v>4320</v>
      </c>
      <c r="B103" s="464" t="s">
        <v>669</v>
      </c>
      <c r="C103" s="465"/>
      <c r="D103" s="465"/>
      <c r="E103" s="354"/>
      <c r="F103" s="355">
        <v>29.99</v>
      </c>
      <c r="G103" s="356">
        <f>J103</f>
        <v>38.840519480519475</v>
      </c>
      <c r="H103" s="348">
        <f t="shared" ref="H103" si="88">F103-0.36</f>
        <v>29.63</v>
      </c>
      <c r="I103" s="349">
        <f>SUM(H103/0.77)</f>
        <v>38.480519480519476</v>
      </c>
      <c r="J103" s="349">
        <f>SUM(I103+0.36)</f>
        <v>38.840519480519475</v>
      </c>
      <c r="K103" s="349"/>
      <c r="L103" s="349"/>
      <c r="M103" s="350"/>
      <c r="N103" s="354">
        <v>1136</v>
      </c>
      <c r="O103" s="357" t="s">
        <v>461</v>
      </c>
      <c r="P103" s="358"/>
      <c r="Q103" s="359"/>
      <c r="R103" s="354"/>
      <c r="S103" s="355">
        <v>30.98</v>
      </c>
      <c r="T103" s="355">
        <f t="shared" ref="T103:T109" si="89">W103</f>
        <v>40.126233766233767</v>
      </c>
      <c r="U103" s="348">
        <f>S103-0.36</f>
        <v>30.62</v>
      </c>
      <c r="V103" s="349">
        <f t="shared" si="86"/>
        <v>39.766233766233768</v>
      </c>
      <c r="W103" s="349">
        <f t="shared" si="87"/>
        <v>40.126233766233767</v>
      </c>
      <c r="X103" s="17"/>
    </row>
    <row r="104" spans="1:24" ht="52.5" customHeight="1" x14ac:dyDescent="0.6">
      <c r="A104" s="354">
        <v>4361</v>
      </c>
      <c r="B104" s="352" t="s">
        <v>441</v>
      </c>
      <c r="C104" s="353"/>
      <c r="D104" s="353"/>
      <c r="E104" s="354"/>
      <c r="F104" s="355">
        <v>53.99</v>
      </c>
      <c r="G104" s="356">
        <f t="shared" ref="G104:G113" si="90">J104</f>
        <v>70.009350649350651</v>
      </c>
      <c r="H104" s="348">
        <f>F104-0.36</f>
        <v>53.63</v>
      </c>
      <c r="I104" s="349">
        <f t="shared" ref="I104:I105" si="91">SUM(H104/0.77)</f>
        <v>69.649350649350652</v>
      </c>
      <c r="J104" s="349">
        <f t="shared" ref="J104:J105" si="92">SUM(I104+0.36)</f>
        <v>70.009350649350651</v>
      </c>
      <c r="K104" s="349"/>
      <c r="L104" s="349"/>
      <c r="M104" s="350"/>
      <c r="N104" s="354">
        <v>1149</v>
      </c>
      <c r="O104" s="357" t="s">
        <v>462</v>
      </c>
      <c r="P104" s="358"/>
      <c r="Q104" s="360"/>
      <c r="R104" s="355"/>
      <c r="S104" s="355">
        <v>26.98</v>
      </c>
      <c r="T104" s="355">
        <f t="shared" si="89"/>
        <v>34.931428571428569</v>
      </c>
      <c r="U104" s="348">
        <f>S104-0.36</f>
        <v>26.62</v>
      </c>
      <c r="V104" s="349">
        <f t="shared" si="86"/>
        <v>34.571428571428569</v>
      </c>
      <c r="W104" s="349">
        <f t="shared" si="87"/>
        <v>34.931428571428569</v>
      </c>
      <c r="X104" s="17"/>
    </row>
    <row r="105" spans="1:24" ht="52.5" customHeight="1" x14ac:dyDescent="0.6">
      <c r="A105" s="354">
        <v>4329</v>
      </c>
      <c r="B105" s="445" t="s">
        <v>633</v>
      </c>
      <c r="C105" s="446"/>
      <c r="D105" s="446"/>
      <c r="E105" s="354"/>
      <c r="F105" s="351">
        <v>32.99</v>
      </c>
      <c r="G105" s="372">
        <f t="shared" ref="G105" si="93">J105</f>
        <v>42.736623376623378</v>
      </c>
      <c r="H105" s="348">
        <f>F105-0.36</f>
        <v>32.630000000000003</v>
      </c>
      <c r="I105" s="349">
        <f t="shared" si="91"/>
        <v>42.376623376623378</v>
      </c>
      <c r="J105" s="349">
        <f t="shared" si="92"/>
        <v>42.736623376623378</v>
      </c>
      <c r="K105" s="349"/>
      <c r="L105" s="349"/>
      <c r="M105" s="350"/>
      <c r="N105" s="354">
        <v>1147</v>
      </c>
      <c r="O105" s="357" t="s">
        <v>595</v>
      </c>
      <c r="P105" s="358"/>
      <c r="Q105" s="360"/>
      <c r="R105" s="355"/>
      <c r="S105" s="19">
        <v>16.989999999999998</v>
      </c>
      <c r="T105" s="46">
        <f t="shared" si="89"/>
        <v>21.984285714285711</v>
      </c>
      <c r="U105" s="18">
        <f>S105-0.27</f>
        <v>16.72</v>
      </c>
      <c r="V105" s="17">
        <f t="shared" si="86"/>
        <v>21.714285714285712</v>
      </c>
      <c r="W105" s="17">
        <f>SUM(V105+0.27)</f>
        <v>21.984285714285711</v>
      </c>
      <c r="X105" s="17"/>
    </row>
    <row r="106" spans="1:24" ht="52.5" customHeight="1" x14ac:dyDescent="0.65">
      <c r="A106" s="351">
        <v>4306</v>
      </c>
      <c r="B106" s="352" t="s">
        <v>442</v>
      </c>
      <c r="C106" s="353"/>
      <c r="D106" s="353"/>
      <c r="E106" s="354"/>
      <c r="F106" s="355">
        <v>32.99</v>
      </c>
      <c r="G106" s="356">
        <f t="shared" si="90"/>
        <v>42.736623376623378</v>
      </c>
      <c r="H106" s="348">
        <f>F106-0.36</f>
        <v>32.630000000000003</v>
      </c>
      <c r="I106" s="349">
        <f t="shared" ref="I106:I108" si="94">SUM(H106/0.77)</f>
        <v>42.376623376623378</v>
      </c>
      <c r="J106" s="349">
        <f t="shared" ref="J106" si="95">SUM(I106+0.36)</f>
        <v>42.736623376623378</v>
      </c>
      <c r="K106" s="349"/>
      <c r="L106" s="349"/>
      <c r="M106" s="350"/>
      <c r="N106" s="361">
        <v>1148</v>
      </c>
      <c r="O106" s="362" t="s">
        <v>463</v>
      </c>
      <c r="P106" s="363"/>
      <c r="Q106" s="364"/>
      <c r="R106" s="365"/>
      <c r="S106" s="365">
        <v>28</v>
      </c>
      <c r="T106" s="365">
        <f t="shared" si="89"/>
        <v>36.256103896103895</v>
      </c>
      <c r="U106" s="348">
        <f t="shared" ref="U106" si="96">S106-0.36</f>
        <v>27.64</v>
      </c>
      <c r="V106" s="349">
        <f t="shared" si="86"/>
        <v>35.896103896103895</v>
      </c>
      <c r="W106" s="349">
        <f t="shared" si="87"/>
        <v>36.256103896103895</v>
      </c>
      <c r="X106" s="17"/>
    </row>
    <row r="107" spans="1:24" ht="52.5" customHeight="1" x14ac:dyDescent="0.6">
      <c r="A107" s="351">
        <v>4308</v>
      </c>
      <c r="B107" s="593" t="s">
        <v>563</v>
      </c>
      <c r="C107" s="593"/>
      <c r="D107" s="594"/>
      <c r="E107" s="355"/>
      <c r="F107" s="355">
        <v>28</v>
      </c>
      <c r="G107" s="355">
        <f t="shared" si="90"/>
        <v>36.309870129870127</v>
      </c>
      <c r="H107" s="348">
        <f>F107-0.18</f>
        <v>27.82</v>
      </c>
      <c r="I107" s="349">
        <f t="shared" si="94"/>
        <v>36.129870129870127</v>
      </c>
      <c r="J107" s="349">
        <f>SUM(I107+0.18)</f>
        <v>36.309870129870127</v>
      </c>
      <c r="K107" s="349"/>
      <c r="L107" s="349"/>
      <c r="M107" s="350"/>
      <c r="N107" s="366">
        <v>1130</v>
      </c>
      <c r="O107" s="367" t="s">
        <v>464</v>
      </c>
      <c r="P107" s="368"/>
      <c r="Q107" s="369"/>
      <c r="R107" s="366"/>
      <c r="S107" s="370">
        <v>30.98</v>
      </c>
      <c r="T107" s="370">
        <f t="shared" si="89"/>
        <v>40.126233766233767</v>
      </c>
      <c r="U107" s="348">
        <f>S107-0.36</f>
        <v>30.62</v>
      </c>
      <c r="V107" s="349">
        <f t="shared" si="86"/>
        <v>39.766233766233768</v>
      </c>
      <c r="W107" s="349">
        <f t="shared" si="87"/>
        <v>40.126233766233767</v>
      </c>
      <c r="X107" s="17"/>
    </row>
    <row r="108" spans="1:24" ht="52.5" customHeight="1" x14ac:dyDescent="0.6">
      <c r="A108" s="351">
        <v>4323</v>
      </c>
      <c r="B108" s="464" t="s">
        <v>670</v>
      </c>
      <c r="C108" s="465"/>
      <c r="D108" s="465"/>
      <c r="E108" s="355"/>
      <c r="F108" s="355">
        <v>53.99</v>
      </c>
      <c r="G108" s="356">
        <f t="shared" ref="G108" si="97">J108</f>
        <v>70.009350649350651</v>
      </c>
      <c r="H108" s="348">
        <f>F108-0.36</f>
        <v>53.63</v>
      </c>
      <c r="I108" s="349">
        <f t="shared" si="94"/>
        <v>69.649350649350652</v>
      </c>
      <c r="J108" s="349">
        <f t="shared" ref="J108" si="98">SUM(I108+0.36)</f>
        <v>70.009350649350651</v>
      </c>
      <c r="K108" s="349"/>
      <c r="L108" s="349"/>
      <c r="M108" s="350"/>
      <c r="N108" s="366">
        <v>1135</v>
      </c>
      <c r="O108" s="367" t="s">
        <v>465</v>
      </c>
      <c r="P108" s="368"/>
      <c r="Q108" s="369"/>
      <c r="R108" s="366"/>
      <c r="S108" s="370">
        <v>30.98</v>
      </c>
      <c r="T108" s="370">
        <f t="shared" si="89"/>
        <v>40.126233766233767</v>
      </c>
      <c r="U108" s="348">
        <f>S108-0.36</f>
        <v>30.62</v>
      </c>
      <c r="V108" s="349">
        <f>SUM(U108/0.77)</f>
        <v>39.766233766233768</v>
      </c>
      <c r="W108" s="349">
        <f>SUM(V108+0.36)</f>
        <v>40.126233766233767</v>
      </c>
      <c r="X108" s="17"/>
    </row>
    <row r="109" spans="1:24" ht="52.5" customHeight="1" x14ac:dyDescent="0.6">
      <c r="A109" s="351">
        <v>4340</v>
      </c>
      <c r="B109" s="352" t="s">
        <v>591</v>
      </c>
      <c r="C109" s="353"/>
      <c r="D109" s="353"/>
      <c r="E109" s="354"/>
      <c r="F109" s="355">
        <v>29.99</v>
      </c>
      <c r="G109" s="356">
        <f>J109</f>
        <v>38.840519480519475</v>
      </c>
      <c r="H109" s="348">
        <f t="shared" ref="H109:H113" si="99">F109-0.36</f>
        <v>29.63</v>
      </c>
      <c r="I109" s="349">
        <f t="shared" ref="I109:I110" si="100">SUM(H109/0.77)</f>
        <v>38.480519480519476</v>
      </c>
      <c r="J109" s="349">
        <f t="shared" ref="J109:J110" si="101">SUM(I109+0.36)</f>
        <v>38.840519480519475</v>
      </c>
      <c r="K109" s="349"/>
      <c r="L109" s="349"/>
      <c r="M109" s="350"/>
      <c r="N109" s="354">
        <v>1151</v>
      </c>
      <c r="O109" s="357" t="s">
        <v>466</v>
      </c>
      <c r="P109" s="358"/>
      <c r="Q109" s="360"/>
      <c r="R109" s="355"/>
      <c r="S109" s="355">
        <v>26.98</v>
      </c>
      <c r="T109" s="355">
        <f t="shared" si="89"/>
        <v>34.931428571428569</v>
      </c>
      <c r="U109" s="348">
        <f>S109-0.36</f>
        <v>26.62</v>
      </c>
      <c r="V109" s="349">
        <f>SUM(U109/0.77)</f>
        <v>34.571428571428569</v>
      </c>
      <c r="W109" s="349">
        <f>SUM(V109+0.36)</f>
        <v>34.931428571428569</v>
      </c>
      <c r="X109" s="17"/>
    </row>
    <row r="110" spans="1:24" ht="52.5" customHeight="1" x14ac:dyDescent="0.7">
      <c r="A110" s="351">
        <v>4341</v>
      </c>
      <c r="B110" s="419" t="s">
        <v>546</v>
      </c>
      <c r="C110" s="420"/>
      <c r="D110" s="420"/>
      <c r="E110" s="354"/>
      <c r="F110" s="355">
        <v>27.99</v>
      </c>
      <c r="G110" s="356">
        <f t="shared" ref="G110" si="102">J110</f>
        <v>36.243116883116883</v>
      </c>
      <c r="H110" s="348">
        <f t="shared" si="99"/>
        <v>27.63</v>
      </c>
      <c r="I110" s="349">
        <f t="shared" si="100"/>
        <v>35.883116883116884</v>
      </c>
      <c r="J110" s="349">
        <f t="shared" si="101"/>
        <v>36.243116883116883</v>
      </c>
      <c r="K110" s="349"/>
      <c r="L110" s="349"/>
      <c r="M110" s="350"/>
      <c r="N110" s="580" t="s">
        <v>223</v>
      </c>
      <c r="O110" s="581"/>
      <c r="P110" s="581"/>
      <c r="Q110" s="581"/>
      <c r="R110" s="581"/>
      <c r="S110" s="581"/>
      <c r="T110" s="582"/>
      <c r="U110" s="348">
        <f t="shared" ref="U110:U120" si="103">S110-0.36</f>
        <v>-0.36</v>
      </c>
      <c r="V110" s="349">
        <f t="shared" ref="V110:V120" si="104">SUM(U110/0.77)</f>
        <v>-0.46753246753246752</v>
      </c>
      <c r="W110" s="349">
        <f t="shared" ref="W110:W120" si="105">SUM(V110+0.36)</f>
        <v>-0.10753246753246753</v>
      </c>
      <c r="X110" s="17"/>
    </row>
    <row r="111" spans="1:24" ht="52.5" customHeight="1" x14ac:dyDescent="0.65">
      <c r="A111" s="354">
        <v>4327</v>
      </c>
      <c r="B111" s="352" t="s">
        <v>443</v>
      </c>
      <c r="C111" s="353"/>
      <c r="D111" s="417"/>
      <c r="E111" s="371"/>
      <c r="F111" s="351">
        <v>32.99</v>
      </c>
      <c r="G111" s="372">
        <f t="shared" si="90"/>
        <v>42.736623376623378</v>
      </c>
      <c r="H111" s="348">
        <f t="shared" si="99"/>
        <v>32.630000000000003</v>
      </c>
      <c r="I111" s="349">
        <f t="shared" ref="I111" si="106">SUM(H111/0.77)</f>
        <v>42.376623376623378</v>
      </c>
      <c r="J111" s="349">
        <f t="shared" ref="J111" si="107">SUM(I111+0.36)</f>
        <v>42.736623376623378</v>
      </c>
      <c r="K111" s="349"/>
      <c r="L111" s="349"/>
      <c r="M111" s="350"/>
      <c r="N111" s="354">
        <v>511</v>
      </c>
      <c r="O111" s="357" t="s">
        <v>467</v>
      </c>
      <c r="P111" s="358"/>
      <c r="Q111" s="373"/>
      <c r="R111" s="355"/>
      <c r="S111" s="355">
        <v>28.25</v>
      </c>
      <c r="T111" s="355">
        <f>W111</f>
        <v>36.58077922077922</v>
      </c>
      <c r="U111" s="348">
        <f t="shared" si="103"/>
        <v>27.89</v>
      </c>
      <c r="V111" s="349">
        <f t="shared" si="104"/>
        <v>36.220779220779221</v>
      </c>
      <c r="W111" s="349">
        <f t="shared" si="105"/>
        <v>36.58077922077922</v>
      </c>
      <c r="X111" s="17"/>
    </row>
    <row r="112" spans="1:24" ht="52.5" customHeight="1" x14ac:dyDescent="0.65">
      <c r="A112" s="354">
        <v>4300</v>
      </c>
      <c r="B112" s="594" t="s">
        <v>444</v>
      </c>
      <c r="C112" s="608"/>
      <c r="D112" s="608"/>
      <c r="E112" s="371"/>
      <c r="F112" s="351">
        <v>32.99</v>
      </c>
      <c r="G112" s="372">
        <f t="shared" si="90"/>
        <v>42.736623376623378</v>
      </c>
      <c r="H112" s="348">
        <f t="shared" si="99"/>
        <v>32.630000000000003</v>
      </c>
      <c r="I112" s="349">
        <f t="shared" ref="I112" si="108">SUM(H112/0.77)</f>
        <v>42.376623376623378</v>
      </c>
      <c r="J112" s="349">
        <f t="shared" ref="J112" si="109">SUM(I112+0.36)</f>
        <v>42.736623376623378</v>
      </c>
      <c r="K112" s="349"/>
      <c r="L112" s="349"/>
      <c r="M112" s="350"/>
      <c r="N112" s="354">
        <v>512</v>
      </c>
      <c r="O112" s="357" t="s">
        <v>468</v>
      </c>
      <c r="P112" s="358"/>
      <c r="Q112" s="360"/>
      <c r="R112" s="355"/>
      <c r="S112" s="355">
        <v>22.98</v>
      </c>
      <c r="T112" s="355">
        <f>W112</f>
        <v>29.736623376623378</v>
      </c>
      <c r="U112" s="348">
        <f t="shared" si="103"/>
        <v>22.62</v>
      </c>
      <c r="V112" s="349">
        <f t="shared" si="104"/>
        <v>29.376623376623378</v>
      </c>
      <c r="W112" s="349">
        <f t="shared" si="105"/>
        <v>29.736623376623378</v>
      </c>
      <c r="X112" s="17"/>
    </row>
    <row r="113" spans="1:24" ht="52.5" customHeight="1" x14ac:dyDescent="0.6">
      <c r="A113" s="354">
        <v>4303</v>
      </c>
      <c r="B113" s="593" t="s">
        <v>445</v>
      </c>
      <c r="C113" s="593"/>
      <c r="D113" s="594"/>
      <c r="E113" s="354"/>
      <c r="F113" s="355">
        <v>30.99</v>
      </c>
      <c r="G113" s="356">
        <f t="shared" si="90"/>
        <v>40.139220779220778</v>
      </c>
      <c r="H113" s="348">
        <f t="shared" si="99"/>
        <v>30.63</v>
      </c>
      <c r="I113" s="349">
        <f t="shared" ref="I113:I114" si="110">SUM(H113/0.77)</f>
        <v>39.779220779220779</v>
      </c>
      <c r="J113" s="349">
        <f t="shared" ref="J113" si="111">SUM(I113+0.36)</f>
        <v>40.139220779220778</v>
      </c>
      <c r="K113" s="349"/>
      <c r="L113" s="349"/>
      <c r="M113" s="350"/>
      <c r="N113" s="354">
        <v>514</v>
      </c>
      <c r="O113" s="357" t="s">
        <v>469</v>
      </c>
      <c r="P113" s="358"/>
      <c r="Q113" s="360"/>
      <c r="R113" s="355" t="s">
        <v>37</v>
      </c>
      <c r="S113" s="355">
        <v>21.8</v>
      </c>
      <c r="T113" s="355">
        <f>W113</f>
        <v>28.204155844155846</v>
      </c>
      <c r="U113" s="348">
        <f t="shared" si="103"/>
        <v>21.44</v>
      </c>
      <c r="V113" s="349">
        <f t="shared" si="104"/>
        <v>27.844155844155846</v>
      </c>
      <c r="W113" s="349">
        <f t="shared" si="105"/>
        <v>28.204155844155846</v>
      </c>
      <c r="X113" s="17"/>
    </row>
    <row r="114" spans="1:24" ht="52.5" customHeight="1" x14ac:dyDescent="0.7">
      <c r="A114" s="354">
        <v>4304</v>
      </c>
      <c r="B114" s="593" t="s">
        <v>656</v>
      </c>
      <c r="C114" s="593"/>
      <c r="D114" s="594"/>
      <c r="E114" s="355"/>
      <c r="F114" s="355">
        <v>28</v>
      </c>
      <c r="G114" s="355">
        <f t="shared" ref="G114" si="112">J114</f>
        <v>36.309870129870127</v>
      </c>
      <c r="H114" s="348">
        <f>F114-0.18</f>
        <v>27.82</v>
      </c>
      <c r="I114" s="349">
        <f t="shared" si="110"/>
        <v>36.129870129870127</v>
      </c>
      <c r="J114" s="349">
        <f>SUM(I114+0.18)</f>
        <v>36.309870129870127</v>
      </c>
      <c r="K114" s="349"/>
      <c r="L114" s="349"/>
      <c r="M114" s="350"/>
      <c r="N114" s="609" t="s">
        <v>108</v>
      </c>
      <c r="O114" s="609"/>
      <c r="P114" s="609"/>
      <c r="Q114" s="609"/>
      <c r="R114" s="609"/>
      <c r="S114" s="609"/>
      <c r="T114" s="609"/>
      <c r="U114" s="348">
        <f t="shared" si="103"/>
        <v>-0.36</v>
      </c>
      <c r="V114" s="349">
        <f t="shared" si="104"/>
        <v>-0.46753246753246752</v>
      </c>
      <c r="W114" s="349">
        <f t="shared" si="105"/>
        <v>-0.10753246753246753</v>
      </c>
      <c r="X114" s="17"/>
    </row>
    <row r="115" spans="1:24" ht="52.5" customHeight="1" x14ac:dyDescent="0.7">
      <c r="A115" s="590" t="s">
        <v>109</v>
      </c>
      <c r="B115" s="591"/>
      <c r="C115" s="591"/>
      <c r="D115" s="591"/>
      <c r="E115" s="591"/>
      <c r="F115" s="591"/>
      <c r="G115" s="607"/>
      <c r="H115" s="350"/>
      <c r="I115" s="374"/>
      <c r="J115" s="374"/>
      <c r="K115" s="349"/>
      <c r="L115" s="349"/>
      <c r="M115" s="350"/>
      <c r="N115" s="354">
        <v>3101</v>
      </c>
      <c r="O115" s="357" t="s">
        <v>470</v>
      </c>
      <c r="P115" s="358"/>
      <c r="Q115" s="360"/>
      <c r="R115" s="354"/>
      <c r="S115" s="355">
        <v>30.98</v>
      </c>
      <c r="T115" s="355">
        <f t="shared" ref="T115:T126" si="113">W115</f>
        <v>40.126233766233767</v>
      </c>
      <c r="U115" s="348">
        <f t="shared" si="103"/>
        <v>30.62</v>
      </c>
      <c r="V115" s="349">
        <f t="shared" si="104"/>
        <v>39.766233766233768</v>
      </c>
      <c r="W115" s="349">
        <f t="shared" si="105"/>
        <v>40.126233766233767</v>
      </c>
      <c r="X115" s="17"/>
    </row>
    <row r="116" spans="1:24" ht="52.5" customHeight="1" x14ac:dyDescent="0.6">
      <c r="A116" s="354">
        <v>3415</v>
      </c>
      <c r="B116" s="357" t="s">
        <v>446</v>
      </c>
      <c r="C116" s="358"/>
      <c r="D116" s="375"/>
      <c r="E116" s="354"/>
      <c r="F116" s="355">
        <v>39.99</v>
      </c>
      <c r="G116" s="356">
        <f t="shared" ref="G116:G126" si="114">J116</f>
        <v>51.827532467532471</v>
      </c>
      <c r="H116" s="348">
        <f t="shared" ref="H116:H126" si="115">F116-0.36</f>
        <v>39.630000000000003</v>
      </c>
      <c r="I116" s="349">
        <f t="shared" ref="I116:I118" si="116">SUM(H116/0.77)</f>
        <v>51.467532467532472</v>
      </c>
      <c r="J116" s="349">
        <f t="shared" ref="J116:J118" si="117">SUM(I116+0.36)</f>
        <v>51.827532467532471</v>
      </c>
      <c r="K116" s="349"/>
      <c r="L116" s="349"/>
      <c r="M116" s="350"/>
      <c r="N116" s="354">
        <v>3102</v>
      </c>
      <c r="O116" s="357" t="s">
        <v>471</v>
      </c>
      <c r="P116" s="358"/>
      <c r="Q116" s="360"/>
      <c r="R116" s="355"/>
      <c r="S116" s="355">
        <v>26.98</v>
      </c>
      <c r="T116" s="355">
        <f t="shared" si="113"/>
        <v>34.931428571428569</v>
      </c>
      <c r="U116" s="348">
        <f t="shared" si="103"/>
        <v>26.62</v>
      </c>
      <c r="V116" s="349">
        <f t="shared" si="104"/>
        <v>34.571428571428569</v>
      </c>
      <c r="W116" s="349">
        <f t="shared" si="105"/>
        <v>34.931428571428569</v>
      </c>
      <c r="X116" s="17"/>
    </row>
    <row r="117" spans="1:24" ht="52.5" customHeight="1" x14ac:dyDescent="0.6">
      <c r="A117" s="354">
        <v>3406</v>
      </c>
      <c r="B117" s="357" t="s">
        <v>671</v>
      </c>
      <c r="C117" s="358"/>
      <c r="D117" s="375"/>
      <c r="E117" s="354"/>
      <c r="F117" s="355">
        <v>35.99</v>
      </c>
      <c r="G117" s="356">
        <f t="shared" ref="G117" si="118">J117</f>
        <v>46.632727272727273</v>
      </c>
      <c r="H117" s="348">
        <f t="shared" ref="H117" si="119">F117-0.36</f>
        <v>35.630000000000003</v>
      </c>
      <c r="I117" s="349">
        <f t="shared" si="116"/>
        <v>46.272727272727273</v>
      </c>
      <c r="J117" s="349">
        <f t="shared" si="117"/>
        <v>46.632727272727273</v>
      </c>
      <c r="K117" s="349"/>
      <c r="L117" s="349"/>
      <c r="M117" s="350"/>
      <c r="N117" s="354">
        <v>3103</v>
      </c>
      <c r="O117" s="357" t="s">
        <v>611</v>
      </c>
      <c r="P117" s="358"/>
      <c r="Q117" s="360"/>
      <c r="R117" s="355"/>
      <c r="S117" s="355">
        <v>26.98</v>
      </c>
      <c r="T117" s="355">
        <f t="shared" ref="T117" si="120">W117</f>
        <v>34.931428571428569</v>
      </c>
      <c r="U117" s="348">
        <f t="shared" ref="U117" si="121">S117-0.36</f>
        <v>26.62</v>
      </c>
      <c r="V117" s="349">
        <f t="shared" ref="V117" si="122">SUM(U117/0.77)</f>
        <v>34.571428571428569</v>
      </c>
      <c r="W117" s="349">
        <f t="shared" ref="W117" si="123">SUM(V117+0.36)</f>
        <v>34.931428571428569</v>
      </c>
      <c r="X117" s="17"/>
    </row>
    <row r="118" spans="1:24" ht="52.5" customHeight="1" x14ac:dyDescent="0.6">
      <c r="A118" s="354">
        <v>3405</v>
      </c>
      <c r="B118" s="357" t="s">
        <v>502</v>
      </c>
      <c r="C118" s="358"/>
      <c r="D118" s="375"/>
      <c r="E118" s="354">
        <v>1.61</v>
      </c>
      <c r="F118" s="355">
        <v>27.98</v>
      </c>
      <c r="G118" s="356">
        <f t="shared" si="114"/>
        <v>36.230129870129872</v>
      </c>
      <c r="H118" s="348">
        <f t="shared" si="115"/>
        <v>27.62</v>
      </c>
      <c r="I118" s="349">
        <f t="shared" si="116"/>
        <v>35.870129870129873</v>
      </c>
      <c r="J118" s="349">
        <f t="shared" si="117"/>
        <v>36.230129870129872</v>
      </c>
      <c r="K118" s="349"/>
      <c r="L118" s="349"/>
      <c r="M118" s="350"/>
      <c r="N118" s="354">
        <v>3104</v>
      </c>
      <c r="O118" s="357" t="s">
        <v>711</v>
      </c>
      <c r="P118" s="358"/>
      <c r="Q118" s="360"/>
      <c r="R118" s="355"/>
      <c r="S118" s="355">
        <v>26.98</v>
      </c>
      <c r="T118" s="355">
        <f t="shared" ref="T118" si="124">W118</f>
        <v>34.931428571428569</v>
      </c>
      <c r="U118" s="348">
        <f t="shared" ref="U118" si="125">S118-0.36</f>
        <v>26.62</v>
      </c>
      <c r="V118" s="349">
        <f t="shared" ref="V118" si="126">SUM(U118/0.77)</f>
        <v>34.571428571428569</v>
      </c>
      <c r="W118" s="349">
        <f t="shared" ref="W118" si="127">SUM(V118+0.36)</f>
        <v>34.931428571428569</v>
      </c>
      <c r="X118" s="17"/>
    </row>
    <row r="119" spans="1:24" ht="52.5" customHeight="1" x14ac:dyDescent="0.6">
      <c r="A119" s="354">
        <v>3400</v>
      </c>
      <c r="B119" s="357" t="s">
        <v>447</v>
      </c>
      <c r="C119" s="358"/>
      <c r="D119" s="375"/>
      <c r="E119" s="354"/>
      <c r="F119" s="355">
        <v>32.979999999999997</v>
      </c>
      <c r="G119" s="356">
        <f t="shared" si="114"/>
        <v>42.723636363636359</v>
      </c>
      <c r="H119" s="348">
        <f t="shared" si="115"/>
        <v>32.619999999999997</v>
      </c>
      <c r="I119" s="349">
        <f t="shared" ref="I119" si="128">SUM(H119/0.77)</f>
        <v>42.36363636363636</v>
      </c>
      <c r="J119" s="349">
        <f t="shared" ref="J119" si="129">SUM(I119+0.36)</f>
        <v>42.723636363636359</v>
      </c>
      <c r="K119" s="349"/>
      <c r="L119" s="349"/>
      <c r="M119" s="350"/>
      <c r="N119" s="354">
        <v>3116</v>
      </c>
      <c r="O119" s="357" t="s">
        <v>472</v>
      </c>
      <c r="P119" s="358"/>
      <c r="Q119" s="360"/>
      <c r="R119" s="354"/>
      <c r="S119" s="355">
        <v>30.98</v>
      </c>
      <c r="T119" s="355">
        <f t="shared" si="113"/>
        <v>40.126233766233767</v>
      </c>
      <c r="U119" s="348">
        <f t="shared" si="103"/>
        <v>30.62</v>
      </c>
      <c r="V119" s="349">
        <f t="shared" si="104"/>
        <v>39.766233766233768</v>
      </c>
      <c r="W119" s="349">
        <f t="shared" si="105"/>
        <v>40.126233766233767</v>
      </c>
      <c r="X119" s="17"/>
    </row>
    <row r="120" spans="1:24" ht="52.5" customHeight="1" x14ac:dyDescent="0.6">
      <c r="A120" s="377">
        <v>3401</v>
      </c>
      <c r="B120" s="362" t="s">
        <v>449</v>
      </c>
      <c r="C120" s="363"/>
      <c r="D120" s="422"/>
      <c r="E120" s="365"/>
      <c r="F120" s="365">
        <v>27.98</v>
      </c>
      <c r="G120" s="365">
        <f t="shared" si="114"/>
        <v>36.230129870129872</v>
      </c>
      <c r="H120" s="348">
        <f t="shared" si="115"/>
        <v>27.62</v>
      </c>
      <c r="I120" s="349">
        <f t="shared" ref="I120" si="130">SUM(H120/0.77)</f>
        <v>35.870129870129873</v>
      </c>
      <c r="J120" s="349">
        <f t="shared" ref="J120" si="131">SUM(I120+0.36)</f>
        <v>36.230129870129872</v>
      </c>
      <c r="K120" s="349"/>
      <c r="L120" s="349"/>
      <c r="M120" s="350"/>
      <c r="N120" s="354">
        <v>3117</v>
      </c>
      <c r="O120" s="357" t="s">
        <v>473</v>
      </c>
      <c r="P120" s="358"/>
      <c r="Q120" s="373"/>
      <c r="R120" s="355"/>
      <c r="S120" s="355">
        <v>26.98</v>
      </c>
      <c r="T120" s="355">
        <f t="shared" si="113"/>
        <v>34.931428571428569</v>
      </c>
      <c r="U120" s="348">
        <f t="shared" si="103"/>
        <v>26.62</v>
      </c>
      <c r="V120" s="349">
        <f t="shared" si="104"/>
        <v>34.571428571428569</v>
      </c>
      <c r="W120" s="349">
        <f t="shared" si="105"/>
        <v>34.931428571428569</v>
      </c>
      <c r="X120" s="17"/>
    </row>
    <row r="121" spans="1:24" ht="52.5" customHeight="1" x14ac:dyDescent="0.6">
      <c r="A121" s="351">
        <v>3430</v>
      </c>
      <c r="B121" s="357" t="s">
        <v>564</v>
      </c>
      <c r="C121" s="358"/>
      <c r="D121" s="375"/>
      <c r="E121" s="354"/>
      <c r="F121" s="355">
        <v>35.99</v>
      </c>
      <c r="G121" s="356">
        <f t="shared" si="114"/>
        <v>46.632727272727273</v>
      </c>
      <c r="H121" s="348">
        <f t="shared" si="115"/>
        <v>35.630000000000003</v>
      </c>
      <c r="I121" s="349">
        <f t="shared" ref="I121:I122" si="132">SUM(H121/0.77)</f>
        <v>46.272727272727273</v>
      </c>
      <c r="J121" s="349">
        <f t="shared" ref="J121:J122" si="133">SUM(I121+0.36)</f>
        <v>46.632727272727273</v>
      </c>
      <c r="K121" s="349"/>
      <c r="L121" s="349"/>
      <c r="M121" s="350"/>
      <c r="N121" s="354">
        <v>3175</v>
      </c>
      <c r="O121" s="357" t="s">
        <v>547</v>
      </c>
      <c r="P121" s="358"/>
      <c r="Q121" s="360"/>
      <c r="R121" s="355"/>
      <c r="S121" s="355">
        <v>36.99</v>
      </c>
      <c r="T121" s="355">
        <f t="shared" si="113"/>
        <v>47.931428571428576</v>
      </c>
      <c r="U121" s="348">
        <f>S121-0.36</f>
        <v>36.630000000000003</v>
      </c>
      <c r="V121" s="349">
        <f>SUM(U121/0.77)</f>
        <v>47.571428571428577</v>
      </c>
      <c r="W121" s="349">
        <f>SUM(V121+0.36)</f>
        <v>47.931428571428576</v>
      </c>
      <c r="X121" s="17"/>
    </row>
    <row r="122" spans="1:24" ht="52.5" customHeight="1" x14ac:dyDescent="0.6">
      <c r="A122" s="361">
        <v>3447</v>
      </c>
      <c r="B122" s="362" t="s">
        <v>608</v>
      </c>
      <c r="C122" s="363"/>
      <c r="D122" s="422"/>
      <c r="E122" s="365"/>
      <c r="F122" s="365">
        <v>27.98</v>
      </c>
      <c r="G122" s="365">
        <f t="shared" si="114"/>
        <v>36.230129870129872</v>
      </c>
      <c r="H122" s="348">
        <f t="shared" si="115"/>
        <v>27.62</v>
      </c>
      <c r="I122" s="349">
        <f t="shared" si="132"/>
        <v>35.870129870129873</v>
      </c>
      <c r="J122" s="349">
        <f t="shared" si="133"/>
        <v>36.230129870129872</v>
      </c>
      <c r="K122" s="349"/>
      <c r="L122" s="349"/>
      <c r="M122" s="350"/>
      <c r="N122" s="354">
        <v>3122</v>
      </c>
      <c r="O122" s="357" t="s">
        <v>475</v>
      </c>
      <c r="P122" s="358"/>
      <c r="Q122" s="373"/>
      <c r="R122" s="355"/>
      <c r="S122" s="355">
        <v>26.98</v>
      </c>
      <c r="T122" s="355">
        <f t="shared" si="113"/>
        <v>34.931428571428569</v>
      </c>
      <c r="U122" s="348">
        <f t="shared" ref="U122" si="134">S122-0.36</f>
        <v>26.62</v>
      </c>
      <c r="V122" s="349">
        <f t="shared" ref="V122" si="135">SUM(U122/0.77)</f>
        <v>34.571428571428569</v>
      </c>
      <c r="W122" s="349">
        <f t="shared" ref="W122" si="136">SUM(V122+0.36)</f>
        <v>34.931428571428569</v>
      </c>
      <c r="X122" s="17"/>
    </row>
    <row r="123" spans="1:24" ht="52.5" customHeight="1" x14ac:dyDescent="0.6">
      <c r="A123" s="354">
        <v>3449</v>
      </c>
      <c r="B123" s="357" t="s">
        <v>542</v>
      </c>
      <c r="C123" s="358"/>
      <c r="D123" s="375"/>
      <c r="E123" s="354"/>
      <c r="F123" s="355">
        <v>32.979999999999997</v>
      </c>
      <c r="G123" s="356">
        <f>J123</f>
        <v>42.723636363636359</v>
      </c>
      <c r="H123" s="348">
        <f>F123-0.36</f>
        <v>32.619999999999997</v>
      </c>
      <c r="I123" s="349">
        <f>SUM(H123/0.77)</f>
        <v>42.36363636363636</v>
      </c>
      <c r="J123" s="349">
        <f>SUM(I123+0.36)</f>
        <v>42.723636363636359</v>
      </c>
      <c r="K123" s="349"/>
      <c r="L123" s="349"/>
      <c r="M123" s="392"/>
      <c r="N123" s="354">
        <v>3162</v>
      </c>
      <c r="O123" s="357" t="s">
        <v>476</v>
      </c>
      <c r="P123" s="358"/>
      <c r="Q123" s="373"/>
      <c r="R123" s="355"/>
      <c r="S123" s="355">
        <v>26.98</v>
      </c>
      <c r="T123" s="355">
        <f t="shared" si="113"/>
        <v>34.931428571428569</v>
      </c>
      <c r="U123" s="348">
        <f t="shared" ref="U123:U125" si="137">S123-0.36</f>
        <v>26.62</v>
      </c>
      <c r="V123" s="349">
        <f t="shared" ref="V123:V125" si="138">SUM(U123/0.77)</f>
        <v>34.571428571428569</v>
      </c>
      <c r="W123" s="349">
        <f t="shared" ref="W123:W125" si="139">SUM(V123+0.36)</f>
        <v>34.931428571428569</v>
      </c>
      <c r="X123" s="17"/>
    </row>
    <row r="124" spans="1:24" ht="52.5" customHeight="1" x14ac:dyDescent="0.6">
      <c r="A124" s="377">
        <v>3435</v>
      </c>
      <c r="B124" s="362" t="s">
        <v>693</v>
      </c>
      <c r="C124" s="363"/>
      <c r="D124" s="422"/>
      <c r="E124" s="365"/>
      <c r="F124" s="365">
        <v>27.98</v>
      </c>
      <c r="G124" s="365">
        <f t="shared" ref="G124" si="140">J124</f>
        <v>36.230129870129872</v>
      </c>
      <c r="H124" s="348">
        <f t="shared" si="115"/>
        <v>27.62</v>
      </c>
      <c r="I124" s="349">
        <f t="shared" ref="I124" si="141">SUM(H124/0.77)</f>
        <v>35.870129870129873</v>
      </c>
      <c r="J124" s="349">
        <f t="shared" ref="J124" si="142">SUM(I124+0.36)</f>
        <v>36.230129870129872</v>
      </c>
      <c r="K124" s="349"/>
      <c r="L124" s="349"/>
      <c r="M124" s="350"/>
      <c r="N124" s="354">
        <v>3163</v>
      </c>
      <c r="O124" s="357" t="s">
        <v>477</v>
      </c>
      <c r="P124" s="358"/>
      <c r="Q124" s="373"/>
      <c r="R124" s="355"/>
      <c r="S124" s="355">
        <v>26.98</v>
      </c>
      <c r="T124" s="355">
        <f t="shared" si="113"/>
        <v>34.931428571428569</v>
      </c>
      <c r="U124" s="348">
        <f t="shared" si="137"/>
        <v>26.62</v>
      </c>
      <c r="V124" s="349">
        <f t="shared" si="138"/>
        <v>34.571428571428569</v>
      </c>
      <c r="W124" s="349">
        <f t="shared" si="139"/>
        <v>34.931428571428569</v>
      </c>
      <c r="X124" s="17"/>
    </row>
    <row r="125" spans="1:24" ht="52.5" customHeight="1" x14ac:dyDescent="0.6">
      <c r="A125" s="377">
        <v>3407</v>
      </c>
      <c r="B125" s="363" t="s">
        <v>694</v>
      </c>
      <c r="C125" s="363"/>
      <c r="D125" s="422"/>
      <c r="E125" s="365"/>
      <c r="F125" s="365">
        <v>27.98</v>
      </c>
      <c r="G125" s="365">
        <f t="shared" ref="G125" si="143">J125</f>
        <v>36.230129870129872</v>
      </c>
      <c r="H125" s="348">
        <f t="shared" ref="H125" si="144">F125-0.36</f>
        <v>27.62</v>
      </c>
      <c r="I125" s="349">
        <f t="shared" ref="I125" si="145">SUM(H125/0.77)</f>
        <v>35.870129870129873</v>
      </c>
      <c r="J125" s="349">
        <f t="shared" ref="J125" si="146">SUM(I125+0.36)</f>
        <v>36.230129870129872</v>
      </c>
      <c r="K125" s="349"/>
      <c r="L125" s="349"/>
      <c r="M125" s="350"/>
      <c r="N125" s="354">
        <v>3143</v>
      </c>
      <c r="O125" s="357" t="s">
        <v>695</v>
      </c>
      <c r="P125" s="358"/>
      <c r="Q125" s="373"/>
      <c r="R125" s="354"/>
      <c r="S125" s="355">
        <v>30.98</v>
      </c>
      <c r="T125" s="355">
        <f t="shared" ref="T125" si="147">W125</f>
        <v>40.126233766233767</v>
      </c>
      <c r="U125" s="348">
        <f t="shared" si="137"/>
        <v>30.62</v>
      </c>
      <c r="V125" s="349">
        <f t="shared" si="138"/>
        <v>39.766233766233768</v>
      </c>
      <c r="W125" s="349">
        <f t="shared" si="139"/>
        <v>40.126233766233767</v>
      </c>
      <c r="X125" s="17"/>
    </row>
    <row r="126" spans="1:24" ht="52.5" customHeight="1" x14ac:dyDescent="0.6">
      <c r="A126" s="354">
        <v>3419</v>
      </c>
      <c r="B126" s="358" t="s">
        <v>450</v>
      </c>
      <c r="C126" s="358"/>
      <c r="D126" s="379"/>
      <c r="E126" s="355"/>
      <c r="F126" s="355">
        <v>26.98</v>
      </c>
      <c r="G126" s="356">
        <f t="shared" si="114"/>
        <v>34.931428571428569</v>
      </c>
      <c r="H126" s="348">
        <f t="shared" si="115"/>
        <v>26.62</v>
      </c>
      <c r="I126" s="349">
        <f t="shared" ref="I126" si="148">SUM(H126/0.77)</f>
        <v>34.571428571428569</v>
      </c>
      <c r="J126" s="349">
        <f t="shared" ref="J126" si="149">SUM(I126+0.36)</f>
        <v>34.931428571428569</v>
      </c>
      <c r="K126" s="349"/>
      <c r="L126" s="349"/>
      <c r="M126" s="350"/>
      <c r="N126" s="354">
        <v>3165</v>
      </c>
      <c r="O126" s="357" t="s">
        <v>460</v>
      </c>
      <c r="P126" s="358"/>
      <c r="Q126" s="373"/>
      <c r="R126" s="355"/>
      <c r="S126" s="355">
        <v>26.98</v>
      </c>
      <c r="T126" s="355">
        <f t="shared" si="113"/>
        <v>34.931428571428569</v>
      </c>
      <c r="U126" s="348">
        <f>S126-0.36</f>
        <v>26.62</v>
      </c>
      <c r="V126" s="349">
        <f>SUM(U126/0.77)</f>
        <v>34.571428571428569</v>
      </c>
      <c r="W126" s="349">
        <f>SUM(V126+0.36)</f>
        <v>34.931428571428569</v>
      </c>
      <c r="X126" s="17"/>
    </row>
    <row r="127" spans="1:24" ht="52.5" customHeight="1" x14ac:dyDescent="0.7">
      <c r="A127" s="580" t="s">
        <v>552</v>
      </c>
      <c r="B127" s="581"/>
      <c r="C127" s="581"/>
      <c r="D127" s="581"/>
      <c r="E127" s="581"/>
      <c r="F127" s="581"/>
      <c r="G127" s="411"/>
      <c r="H127" s="348"/>
      <c r="I127" s="349"/>
      <c r="J127" s="349"/>
      <c r="K127" s="349"/>
      <c r="L127" s="349"/>
      <c r="M127" s="350"/>
      <c r="N127" s="351">
        <v>3172</v>
      </c>
      <c r="O127" s="357" t="s">
        <v>474</v>
      </c>
      <c r="P127" s="358"/>
      <c r="Q127" s="360"/>
      <c r="R127" s="355">
        <v>3</v>
      </c>
      <c r="S127" s="355">
        <v>26.98</v>
      </c>
      <c r="T127" s="356">
        <f t="shared" ref="T127" si="150">W127</f>
        <v>34.904545454545456</v>
      </c>
      <c r="U127" s="348">
        <f>S127-0.45</f>
        <v>26.53</v>
      </c>
      <c r="V127" s="349">
        <f t="shared" ref="V127" si="151">SUM(U127/0.77)</f>
        <v>34.454545454545453</v>
      </c>
      <c r="W127" s="349">
        <f>SUM(V127+0.45)</f>
        <v>34.904545454545456</v>
      </c>
      <c r="X127" s="17"/>
    </row>
    <row r="128" spans="1:24" ht="52.5" customHeight="1" x14ac:dyDescent="0.6">
      <c r="A128" s="354">
        <v>1660</v>
      </c>
      <c r="B128" s="357" t="s">
        <v>553</v>
      </c>
      <c r="C128" s="358"/>
      <c r="D128" s="359"/>
      <c r="E128" s="354"/>
      <c r="F128" s="355">
        <v>39.99</v>
      </c>
      <c r="G128" s="356">
        <f>J128</f>
        <v>51.827532467532471</v>
      </c>
      <c r="H128" s="348">
        <f>F128-0.36</f>
        <v>39.630000000000003</v>
      </c>
      <c r="I128" s="349">
        <f t="shared" ref="I128:I131" si="152">SUM(H128/0.77)</f>
        <v>51.467532467532472</v>
      </c>
      <c r="J128" s="349">
        <f t="shared" ref="J128:J131" si="153">SUM(I128+0.36)</f>
        <v>51.827532467532471</v>
      </c>
      <c r="K128" s="349"/>
      <c r="L128" s="349"/>
      <c r="M128" s="350"/>
      <c r="N128" s="351">
        <v>3186</v>
      </c>
      <c r="O128" s="357" t="s">
        <v>488</v>
      </c>
      <c r="P128" s="358"/>
      <c r="Q128" s="360"/>
      <c r="R128" s="355">
        <v>3</v>
      </c>
      <c r="S128" s="355">
        <v>26.98</v>
      </c>
      <c r="T128" s="356">
        <f t="shared" ref="T128" si="154">W128</f>
        <v>34.904545454545456</v>
      </c>
      <c r="U128" s="348">
        <f>S128-0.45</f>
        <v>26.53</v>
      </c>
      <c r="V128" s="349">
        <f t="shared" ref="V128" si="155">SUM(U128/0.77)</f>
        <v>34.454545454545453</v>
      </c>
      <c r="W128" s="349">
        <f>SUM(V128+0.45)</f>
        <v>34.904545454545456</v>
      </c>
      <c r="X128" s="17"/>
    </row>
    <row r="129" spans="1:24" ht="52.5" customHeight="1" x14ac:dyDescent="0.65">
      <c r="A129" s="354">
        <v>1650</v>
      </c>
      <c r="B129" s="357" t="s">
        <v>554</v>
      </c>
      <c r="C129" s="358"/>
      <c r="D129" s="375"/>
      <c r="E129" s="355">
        <v>2</v>
      </c>
      <c r="F129" s="355">
        <v>27.98</v>
      </c>
      <c r="G129" s="355">
        <f t="shared" ref="G129" si="156">J129</f>
        <v>36.230129870129872</v>
      </c>
      <c r="H129" s="348">
        <f>F129-0.36</f>
        <v>27.62</v>
      </c>
      <c r="I129" s="349">
        <f t="shared" si="152"/>
        <v>35.870129870129873</v>
      </c>
      <c r="J129" s="349">
        <f t="shared" si="153"/>
        <v>36.230129870129872</v>
      </c>
      <c r="K129" s="349"/>
      <c r="L129" s="349"/>
      <c r="M129" s="350"/>
      <c r="N129" s="380"/>
      <c r="O129" s="596" t="s">
        <v>260</v>
      </c>
      <c r="P129" s="597"/>
      <c r="Q129" s="597"/>
      <c r="R129" s="597"/>
      <c r="S129" s="597"/>
      <c r="T129" s="598"/>
      <c r="U129" s="348"/>
      <c r="V129" s="349"/>
      <c r="W129" s="349"/>
      <c r="X129" s="17"/>
    </row>
    <row r="130" spans="1:24" ht="49.9" customHeight="1" x14ac:dyDescent="0.65">
      <c r="A130" s="354">
        <v>1651</v>
      </c>
      <c r="B130" s="357" t="s">
        <v>555</v>
      </c>
      <c r="C130" s="358"/>
      <c r="D130" s="360"/>
      <c r="E130" s="355"/>
      <c r="F130" s="355">
        <v>39.99</v>
      </c>
      <c r="G130" s="356">
        <f>J130</f>
        <v>51.827532467532471</v>
      </c>
      <c r="H130" s="348">
        <f>F130-0.36</f>
        <v>39.630000000000003</v>
      </c>
      <c r="I130" s="349">
        <f t="shared" si="152"/>
        <v>51.467532467532472</v>
      </c>
      <c r="J130" s="349">
        <f t="shared" si="153"/>
        <v>51.827532467532471</v>
      </c>
      <c r="K130" s="349"/>
      <c r="L130" s="349"/>
      <c r="M130" s="350"/>
      <c r="N130" s="354">
        <v>7502</v>
      </c>
      <c r="O130" s="352" t="s">
        <v>478</v>
      </c>
      <c r="P130" s="353"/>
      <c r="Q130" s="382"/>
      <c r="R130" s="355"/>
      <c r="S130" s="355">
        <v>36.99</v>
      </c>
      <c r="T130" s="355">
        <f t="shared" ref="T130" si="157">W130</f>
        <v>47.985194805194809</v>
      </c>
      <c r="U130" s="348">
        <f>S130-0.18</f>
        <v>36.81</v>
      </c>
      <c r="V130" s="349">
        <f t="shared" ref="V130" si="158">SUM(U130/0.77)</f>
        <v>47.805194805194809</v>
      </c>
      <c r="W130" s="349">
        <f>SUM(V130+0.18)</f>
        <v>47.985194805194809</v>
      </c>
      <c r="X130" s="17"/>
    </row>
    <row r="131" spans="1:24" ht="49.9" customHeight="1" x14ac:dyDescent="0.65">
      <c r="A131" s="404">
        <v>1661</v>
      </c>
      <c r="B131" s="357" t="s">
        <v>556</v>
      </c>
      <c r="C131" s="358"/>
      <c r="D131" s="375"/>
      <c r="E131" s="355">
        <v>2</v>
      </c>
      <c r="F131" s="355">
        <v>27.98</v>
      </c>
      <c r="G131" s="355">
        <f t="shared" ref="G131" si="159">J131</f>
        <v>36.230129870129872</v>
      </c>
      <c r="H131" s="348">
        <f>F131-0.36</f>
        <v>27.62</v>
      </c>
      <c r="I131" s="349">
        <f t="shared" si="152"/>
        <v>35.870129870129873</v>
      </c>
      <c r="J131" s="349">
        <f t="shared" si="153"/>
        <v>36.230129870129872</v>
      </c>
      <c r="K131" s="349"/>
      <c r="L131" s="349"/>
      <c r="M131" s="350"/>
      <c r="N131" s="354">
        <v>7500</v>
      </c>
      <c r="O131" s="384" t="s">
        <v>479</v>
      </c>
      <c r="P131" s="385"/>
      <c r="Q131" s="382"/>
      <c r="R131" s="355"/>
      <c r="S131" s="355">
        <v>36.99</v>
      </c>
      <c r="T131" s="355">
        <f t="shared" ref="T131:T132" si="160">W131</f>
        <v>47.985194805194809</v>
      </c>
      <c r="U131" s="348">
        <f>S131-0.18</f>
        <v>36.81</v>
      </c>
      <c r="V131" s="349">
        <f t="shared" ref="V131:V132" si="161">SUM(U131/0.77)</f>
        <v>47.805194805194809</v>
      </c>
      <c r="W131" s="349">
        <f>SUM(V131+0.18)</f>
        <v>47.985194805194809</v>
      </c>
      <c r="X131" s="17"/>
    </row>
    <row r="132" spans="1:24" ht="49.9" customHeight="1" x14ac:dyDescent="0.7">
      <c r="A132" s="580" t="s">
        <v>107</v>
      </c>
      <c r="B132" s="581"/>
      <c r="C132" s="581"/>
      <c r="D132" s="581"/>
      <c r="E132" s="581"/>
      <c r="F132" s="581"/>
      <c r="G132" s="411"/>
      <c r="H132" s="348"/>
      <c r="I132" s="349"/>
      <c r="J132" s="349"/>
      <c r="K132" s="349"/>
      <c r="L132" s="349"/>
      <c r="M132" s="350"/>
      <c r="N132" s="354">
        <v>7501</v>
      </c>
      <c r="O132" s="384" t="s">
        <v>480</v>
      </c>
      <c r="P132" s="385"/>
      <c r="Q132" s="382"/>
      <c r="R132" s="355"/>
      <c r="S132" s="355">
        <v>36.99</v>
      </c>
      <c r="T132" s="355">
        <f t="shared" si="160"/>
        <v>47.985194805194809</v>
      </c>
      <c r="U132" s="348">
        <f>S132-0.18</f>
        <v>36.81</v>
      </c>
      <c r="V132" s="349">
        <f t="shared" si="161"/>
        <v>47.805194805194809</v>
      </c>
      <c r="W132" s="349">
        <f>SUM(V132+0.18)</f>
        <v>47.985194805194809</v>
      </c>
      <c r="X132" s="17"/>
    </row>
    <row r="133" spans="1:24" ht="49.9" customHeight="1" x14ac:dyDescent="0.7">
      <c r="A133" s="354">
        <v>1560</v>
      </c>
      <c r="B133" s="357" t="s">
        <v>451</v>
      </c>
      <c r="C133" s="358"/>
      <c r="D133" s="359"/>
      <c r="E133" s="354"/>
      <c r="F133" s="355">
        <v>38</v>
      </c>
      <c r="G133" s="356">
        <f t="shared" ref="G133:G139" si="162">J133</f>
        <v>49.243116883116883</v>
      </c>
      <c r="H133" s="348">
        <f t="shared" ref="H133:H139" si="163">F133-0.36</f>
        <v>37.64</v>
      </c>
      <c r="I133" s="349">
        <f t="shared" ref="I133:I140" si="164">SUM(H133/0.77)</f>
        <v>48.883116883116884</v>
      </c>
      <c r="J133" s="349">
        <f t="shared" ref="J133:J140" si="165">SUM(I133+0.36)</f>
        <v>49.243116883116883</v>
      </c>
      <c r="K133" s="374"/>
      <c r="L133" s="349"/>
      <c r="M133" s="350"/>
      <c r="N133" s="579" t="s">
        <v>103</v>
      </c>
      <c r="O133" s="579"/>
      <c r="P133" s="579"/>
      <c r="Q133" s="579"/>
      <c r="R133" s="579"/>
      <c r="S133" s="579"/>
      <c r="T133" s="579"/>
      <c r="U133" s="348"/>
      <c r="V133" s="349"/>
      <c r="W133" s="349"/>
      <c r="X133" s="17"/>
    </row>
    <row r="134" spans="1:24" ht="49.9" customHeight="1" x14ac:dyDescent="0.6">
      <c r="A134" s="354">
        <v>1561</v>
      </c>
      <c r="B134" s="414" t="s">
        <v>621</v>
      </c>
      <c r="C134" s="477"/>
      <c r="D134" s="478"/>
      <c r="E134" s="351"/>
      <c r="F134" s="372">
        <v>29.98</v>
      </c>
      <c r="G134" s="479">
        <f t="shared" ref="G134" si="166">J134</f>
        <v>38.827532467532464</v>
      </c>
      <c r="H134" s="475">
        <f t="shared" si="163"/>
        <v>29.62</v>
      </c>
      <c r="I134" s="476">
        <f t="shared" ref="I134" si="167">SUM(H134/0.77)</f>
        <v>38.467532467532465</v>
      </c>
      <c r="J134" s="476">
        <f t="shared" ref="J134" si="168">SUM(I134+0.36)</f>
        <v>38.827532467532464</v>
      </c>
      <c r="K134" s="374"/>
      <c r="L134" s="392"/>
      <c r="M134" s="350"/>
      <c r="N134" s="354">
        <v>3300</v>
      </c>
      <c r="O134" s="357" t="s">
        <v>481</v>
      </c>
      <c r="P134" s="358"/>
      <c r="Q134" s="360"/>
      <c r="R134" s="355"/>
      <c r="S134" s="355">
        <v>32.950000000000003</v>
      </c>
      <c r="T134" s="355">
        <f t="shared" ref="T134:T138" si="169">W134</f>
        <v>42.684675324675325</v>
      </c>
      <c r="U134" s="348">
        <f t="shared" ref="U134:U138" si="170">S134-0.36</f>
        <v>32.590000000000003</v>
      </c>
      <c r="V134" s="349">
        <f t="shared" ref="V134:V138" si="171">SUM(U134/0.77)</f>
        <v>42.324675324675326</v>
      </c>
      <c r="W134" s="349">
        <f t="shared" ref="W134:W138" si="172">SUM(V134+0.36)</f>
        <v>42.684675324675325</v>
      </c>
      <c r="X134" s="17"/>
    </row>
    <row r="135" spans="1:24" ht="49.9" customHeight="1" x14ac:dyDescent="0.6">
      <c r="A135" s="377">
        <v>1562</v>
      </c>
      <c r="B135" s="362" t="s">
        <v>452</v>
      </c>
      <c r="C135" s="363"/>
      <c r="D135" s="378"/>
      <c r="E135" s="377"/>
      <c r="F135" s="365">
        <v>29.98</v>
      </c>
      <c r="G135" s="381">
        <f t="shared" si="162"/>
        <v>38.827532467532464</v>
      </c>
      <c r="H135" s="348">
        <f t="shared" si="163"/>
        <v>29.62</v>
      </c>
      <c r="I135" s="349">
        <f t="shared" si="164"/>
        <v>38.467532467532465</v>
      </c>
      <c r="J135" s="349">
        <f t="shared" si="165"/>
        <v>38.827532467532464</v>
      </c>
      <c r="K135" s="350"/>
      <c r="L135" s="349"/>
      <c r="M135" s="350"/>
      <c r="N135" s="354">
        <v>3301</v>
      </c>
      <c r="O135" s="357" t="s">
        <v>482</v>
      </c>
      <c r="P135" s="358"/>
      <c r="Q135" s="360"/>
      <c r="R135" s="355">
        <v>2</v>
      </c>
      <c r="S135" s="355">
        <v>26.95</v>
      </c>
      <c r="T135" s="355">
        <f t="shared" si="169"/>
        <v>34.892467532467528</v>
      </c>
      <c r="U135" s="348">
        <f t="shared" si="170"/>
        <v>26.59</v>
      </c>
      <c r="V135" s="349">
        <f t="shared" si="171"/>
        <v>34.532467532467528</v>
      </c>
      <c r="W135" s="349">
        <f t="shared" si="172"/>
        <v>34.892467532467528</v>
      </c>
      <c r="X135" s="17"/>
    </row>
    <row r="136" spans="1:24" ht="49.9" customHeight="1" x14ac:dyDescent="0.6">
      <c r="A136" s="354">
        <v>1568</v>
      </c>
      <c r="B136" s="357" t="s">
        <v>453</v>
      </c>
      <c r="C136" s="358"/>
      <c r="D136" s="360"/>
      <c r="E136" s="355">
        <v>2</v>
      </c>
      <c r="F136" s="355">
        <v>27.98</v>
      </c>
      <c r="G136" s="356">
        <f t="shared" si="162"/>
        <v>36.230129870129872</v>
      </c>
      <c r="H136" s="348">
        <f t="shared" si="163"/>
        <v>27.62</v>
      </c>
      <c r="I136" s="349">
        <f t="shared" ref="I136:I139" si="173">SUM(H136/0.77)</f>
        <v>35.870129870129873</v>
      </c>
      <c r="J136" s="349">
        <f t="shared" ref="J136:J139" si="174">SUM(I136+0.36)</f>
        <v>36.230129870129872</v>
      </c>
      <c r="K136" s="350"/>
      <c r="L136" s="349"/>
      <c r="M136" s="350"/>
      <c r="N136" s="354">
        <v>3302</v>
      </c>
      <c r="O136" s="357" t="s">
        <v>483</v>
      </c>
      <c r="P136" s="358"/>
      <c r="Q136" s="360"/>
      <c r="R136" s="355">
        <v>2</v>
      </c>
      <c r="S136" s="355">
        <v>26.95</v>
      </c>
      <c r="T136" s="355">
        <f t="shared" si="169"/>
        <v>34.892467532467528</v>
      </c>
      <c r="U136" s="348">
        <f t="shared" si="170"/>
        <v>26.59</v>
      </c>
      <c r="V136" s="349">
        <f t="shared" si="171"/>
        <v>34.532467532467528</v>
      </c>
      <c r="W136" s="349">
        <f t="shared" si="172"/>
        <v>34.892467532467528</v>
      </c>
      <c r="X136" s="17"/>
    </row>
    <row r="137" spans="1:24" ht="49.9" customHeight="1" x14ac:dyDescent="0.6">
      <c r="A137" s="354">
        <v>1569</v>
      </c>
      <c r="B137" s="368" t="s">
        <v>592</v>
      </c>
      <c r="C137" s="368"/>
      <c r="D137" s="448"/>
      <c r="E137" s="355"/>
      <c r="F137" s="355">
        <v>38.58</v>
      </c>
      <c r="G137" s="356">
        <f t="shared" si="162"/>
        <v>49.996363636363633</v>
      </c>
      <c r="H137" s="348">
        <f t="shared" si="163"/>
        <v>38.22</v>
      </c>
      <c r="I137" s="349">
        <f t="shared" si="173"/>
        <v>49.636363636363633</v>
      </c>
      <c r="J137" s="349">
        <f t="shared" si="174"/>
        <v>49.996363636363633</v>
      </c>
      <c r="L137" s="17"/>
      <c r="N137" s="354">
        <v>3306</v>
      </c>
      <c r="O137" s="357" t="s">
        <v>606</v>
      </c>
      <c r="P137" s="358"/>
      <c r="Q137" s="375"/>
      <c r="R137" s="355"/>
      <c r="S137" s="355">
        <v>32.950000000000003</v>
      </c>
      <c r="T137" s="355">
        <f t="shared" si="169"/>
        <v>42.684675324675325</v>
      </c>
      <c r="U137" s="348">
        <f t="shared" si="170"/>
        <v>32.590000000000003</v>
      </c>
      <c r="V137" s="349">
        <f t="shared" si="171"/>
        <v>42.324675324675326</v>
      </c>
      <c r="W137" s="349">
        <f t="shared" si="172"/>
        <v>42.684675324675325</v>
      </c>
      <c r="X137" s="17"/>
    </row>
    <row r="138" spans="1:24" ht="49.9" customHeight="1" x14ac:dyDescent="0.6">
      <c r="A138" s="354">
        <v>1589</v>
      </c>
      <c r="B138" s="368" t="s">
        <v>672</v>
      </c>
      <c r="C138" s="368"/>
      <c r="D138" s="448"/>
      <c r="E138" s="355"/>
      <c r="F138" s="355">
        <v>38</v>
      </c>
      <c r="G138" s="356">
        <f t="shared" si="162"/>
        <v>49.243116883116883</v>
      </c>
      <c r="H138" s="348">
        <f t="shared" si="163"/>
        <v>37.64</v>
      </c>
      <c r="I138" s="349">
        <f t="shared" si="173"/>
        <v>48.883116883116884</v>
      </c>
      <c r="J138" s="349">
        <f t="shared" si="174"/>
        <v>49.243116883116883</v>
      </c>
      <c r="K138" s="17"/>
      <c r="L138" s="17"/>
      <c r="N138" s="354">
        <v>3307</v>
      </c>
      <c r="O138" s="357" t="s">
        <v>484</v>
      </c>
      <c r="P138" s="358"/>
      <c r="Q138" s="375"/>
      <c r="R138" s="355">
        <v>2</v>
      </c>
      <c r="S138" s="355">
        <v>26.95</v>
      </c>
      <c r="T138" s="355">
        <f t="shared" si="169"/>
        <v>34.892467532467528</v>
      </c>
      <c r="U138" s="348">
        <f t="shared" si="170"/>
        <v>26.59</v>
      </c>
      <c r="V138" s="349">
        <f t="shared" si="171"/>
        <v>34.532467532467528</v>
      </c>
      <c r="W138" s="349">
        <f t="shared" si="172"/>
        <v>34.892467532467528</v>
      </c>
      <c r="X138" s="17"/>
    </row>
    <row r="139" spans="1:24" ht="49.9" customHeight="1" x14ac:dyDescent="0.6">
      <c r="A139" s="354">
        <v>1583</v>
      </c>
      <c r="B139" s="368" t="s">
        <v>609</v>
      </c>
      <c r="C139" s="368"/>
      <c r="D139" s="448"/>
      <c r="E139" s="377"/>
      <c r="F139" s="355">
        <v>29.98</v>
      </c>
      <c r="G139" s="356">
        <f t="shared" si="162"/>
        <v>38.827532467532464</v>
      </c>
      <c r="H139" s="348">
        <f t="shared" si="163"/>
        <v>29.62</v>
      </c>
      <c r="I139" s="349">
        <f t="shared" si="173"/>
        <v>38.467532467532465</v>
      </c>
      <c r="J139" s="349">
        <f t="shared" si="174"/>
        <v>38.827532467532464</v>
      </c>
      <c r="K139" s="17"/>
      <c r="L139" s="17"/>
      <c r="N139" s="354">
        <v>3308</v>
      </c>
      <c r="O139" s="357" t="s">
        <v>485</v>
      </c>
      <c r="P139" s="358"/>
      <c r="Q139" s="375"/>
      <c r="R139" s="354"/>
      <c r="S139" s="355">
        <v>28</v>
      </c>
      <c r="T139" s="355">
        <f t="shared" ref="T139" si="175">W139</f>
        <v>36.309870129870127</v>
      </c>
      <c r="U139" s="348">
        <f>S139-0.18</f>
        <v>27.82</v>
      </c>
      <c r="V139" s="349">
        <f t="shared" ref="V139" si="176">SUM(U139/0.77)</f>
        <v>36.129870129870127</v>
      </c>
      <c r="W139" s="349">
        <f>SUM(V139+0.18)</f>
        <v>36.309870129870127</v>
      </c>
      <c r="X139" s="17"/>
    </row>
    <row r="140" spans="1:24" ht="49.9" customHeight="1" x14ac:dyDescent="0.7">
      <c r="A140" s="590" t="s">
        <v>105</v>
      </c>
      <c r="B140" s="591"/>
      <c r="C140" s="591"/>
      <c r="D140" s="591"/>
      <c r="E140" s="592"/>
      <c r="F140" s="412"/>
      <c r="G140" s="413"/>
      <c r="H140" s="348" t="e">
        <f>#REF!-0.36</f>
        <v>#REF!</v>
      </c>
      <c r="I140" s="349" t="e">
        <f t="shared" si="164"/>
        <v>#REF!</v>
      </c>
      <c r="J140" s="349" t="e">
        <f t="shared" si="165"/>
        <v>#REF!</v>
      </c>
      <c r="K140" s="17"/>
      <c r="L140" s="17"/>
      <c r="N140" s="354">
        <v>3312</v>
      </c>
      <c r="O140" s="357" t="s">
        <v>493</v>
      </c>
      <c r="P140" s="358"/>
      <c r="Q140" s="376"/>
      <c r="R140" s="354"/>
      <c r="S140" s="355">
        <v>35.950000000000003</v>
      </c>
      <c r="T140" s="355">
        <f>W140</f>
        <v>46.58077922077922</v>
      </c>
      <c r="U140" s="348">
        <f>S140-0.36</f>
        <v>35.590000000000003</v>
      </c>
      <c r="V140" s="349">
        <f>SUM(U140/0.77)</f>
        <v>46.220779220779221</v>
      </c>
      <c r="W140" s="349">
        <f>SUM(V140+0.36)</f>
        <v>46.58077922077922</v>
      </c>
      <c r="X140" s="17"/>
    </row>
    <row r="141" spans="1:24" ht="49.9" customHeight="1" x14ac:dyDescent="0.6">
      <c r="A141" s="377">
        <v>1644</v>
      </c>
      <c r="B141" s="383" t="s">
        <v>673</v>
      </c>
      <c r="C141" s="383"/>
      <c r="D141" s="449"/>
      <c r="E141" s="387">
        <v>2</v>
      </c>
      <c r="F141" s="387">
        <v>27.98</v>
      </c>
      <c r="G141" s="388">
        <f>J141</f>
        <v>36.230129870129872</v>
      </c>
      <c r="H141" s="348">
        <f>F141-0.36</f>
        <v>27.62</v>
      </c>
      <c r="I141" s="349">
        <f>SUM(H141/0.77)</f>
        <v>35.870129870129873</v>
      </c>
      <c r="J141" s="349">
        <f>SUM(I141+0.36)</f>
        <v>36.230129870129872</v>
      </c>
      <c r="K141" s="17"/>
      <c r="L141" s="17"/>
      <c r="N141" s="354">
        <v>3313</v>
      </c>
      <c r="O141" s="357" t="s">
        <v>494</v>
      </c>
      <c r="P141" s="358"/>
      <c r="Q141" s="375"/>
      <c r="R141" s="355">
        <v>2</v>
      </c>
      <c r="S141" s="355">
        <v>26.95</v>
      </c>
      <c r="T141" s="355">
        <f>W141</f>
        <v>34.892467532467528</v>
      </c>
      <c r="U141" s="348">
        <f>S141-0.36</f>
        <v>26.59</v>
      </c>
      <c r="V141" s="349">
        <f>SUM(U141/0.77)</f>
        <v>34.532467532467528</v>
      </c>
      <c r="W141" s="349">
        <f>SUM(V141+0.36)</f>
        <v>34.892467532467528</v>
      </c>
      <c r="X141" s="17"/>
    </row>
    <row r="142" spans="1:24" ht="49.9" customHeight="1" x14ac:dyDescent="0.6">
      <c r="A142" s="377">
        <v>1642</v>
      </c>
      <c r="B142" s="383" t="s">
        <v>593</v>
      </c>
      <c r="C142" s="383"/>
      <c r="D142" s="449"/>
      <c r="E142" s="387">
        <v>2</v>
      </c>
      <c r="F142" s="387">
        <v>27.98</v>
      </c>
      <c r="G142" s="388">
        <f>J142</f>
        <v>36.230129870129872</v>
      </c>
      <c r="H142" s="348">
        <f>F142-0.36</f>
        <v>27.62</v>
      </c>
      <c r="I142" s="349">
        <f>SUM(H142/0.77)</f>
        <v>35.870129870129873</v>
      </c>
      <c r="J142" s="349">
        <f>SUM(I142+0.36)</f>
        <v>36.230129870129872</v>
      </c>
      <c r="K142" s="17"/>
      <c r="L142" s="17"/>
      <c r="N142" s="354">
        <v>3314</v>
      </c>
      <c r="O142" s="357" t="s">
        <v>495</v>
      </c>
      <c r="P142" s="358"/>
      <c r="Q142" s="375"/>
      <c r="R142" s="354"/>
      <c r="S142" s="355">
        <v>28</v>
      </c>
      <c r="T142" s="355">
        <f t="shared" ref="T142" si="177">W142</f>
        <v>36.309870129870127</v>
      </c>
      <c r="U142" s="348">
        <f>S142-0.18</f>
        <v>27.82</v>
      </c>
      <c r="V142" s="349">
        <f t="shared" ref="V142" si="178">SUM(U142/0.77)</f>
        <v>36.129870129870127</v>
      </c>
      <c r="W142" s="349">
        <f>SUM(V142+0.18)</f>
        <v>36.309870129870127</v>
      </c>
      <c r="X142" s="17"/>
    </row>
    <row r="143" spans="1:24" ht="49.9" customHeight="1" x14ac:dyDescent="0.65">
      <c r="A143" s="377">
        <v>1601</v>
      </c>
      <c r="B143" s="362" t="s">
        <v>454</v>
      </c>
      <c r="C143" s="363"/>
      <c r="D143" s="386"/>
      <c r="E143" s="387">
        <v>2</v>
      </c>
      <c r="F143" s="387">
        <v>27.98</v>
      </c>
      <c r="G143" s="388">
        <f>J143</f>
        <v>36.230129870129872</v>
      </c>
      <c r="H143" s="348">
        <f>F143-0.36</f>
        <v>27.62</v>
      </c>
      <c r="I143" s="349">
        <f>SUM(H143/0.77)</f>
        <v>35.870129870129873</v>
      </c>
      <c r="J143" s="349">
        <f>SUM(I143+0.36)</f>
        <v>36.230129870129872</v>
      </c>
      <c r="K143" s="17"/>
      <c r="L143" s="17"/>
      <c r="N143" s="354">
        <v>3316</v>
      </c>
      <c r="O143" s="357" t="s">
        <v>604</v>
      </c>
      <c r="P143" s="358"/>
      <c r="Q143" s="376"/>
      <c r="R143" s="354"/>
      <c r="S143" s="355">
        <v>32.950000000000003</v>
      </c>
      <c r="T143" s="355">
        <f>W143</f>
        <v>42.684675324675325</v>
      </c>
      <c r="U143" s="348">
        <f>S143-0.36</f>
        <v>32.590000000000003</v>
      </c>
      <c r="V143" s="349">
        <f>SUM(U143/0.77)</f>
        <v>42.324675324675326</v>
      </c>
      <c r="W143" s="349">
        <f>SUM(V143+0.36)</f>
        <v>42.684675324675325</v>
      </c>
      <c r="X143" s="17"/>
    </row>
    <row r="144" spans="1:24" ht="49.9" customHeight="1" x14ac:dyDescent="0.7">
      <c r="A144" s="590" t="s">
        <v>104</v>
      </c>
      <c r="B144" s="591"/>
      <c r="C144" s="591"/>
      <c r="D144" s="591"/>
      <c r="E144" s="595"/>
      <c r="F144" s="412"/>
      <c r="G144" s="413"/>
      <c r="H144" s="348" t="e">
        <f>#REF!-0.36</f>
        <v>#REF!</v>
      </c>
      <c r="I144" s="349" t="e">
        <f t="shared" ref="I144:I151" si="179">SUM(H144/0.77)</f>
        <v>#REF!</v>
      </c>
      <c r="J144" s="349" t="e">
        <f t="shared" ref="J144:J151" si="180">SUM(I144+0.36)</f>
        <v>#REF!</v>
      </c>
      <c r="K144" s="17"/>
      <c r="L144" s="17"/>
      <c r="N144" s="354">
        <v>3319</v>
      </c>
      <c r="O144" s="357" t="s">
        <v>603</v>
      </c>
      <c r="P144" s="358"/>
      <c r="Q144" s="375"/>
      <c r="R144" s="355">
        <v>2</v>
      </c>
      <c r="S144" s="355">
        <v>26.95</v>
      </c>
      <c r="T144" s="355">
        <f t="shared" ref="T144" si="181">W144</f>
        <v>34.892467532467528</v>
      </c>
      <c r="U144" s="348">
        <f t="shared" ref="U144" si="182">S144-0.36</f>
        <v>26.59</v>
      </c>
      <c r="V144" s="349">
        <f t="shared" ref="V144" si="183">SUM(U144/0.77)</f>
        <v>34.532467532467528</v>
      </c>
      <c r="W144" s="349">
        <f t="shared" ref="W144" si="184">SUM(V144+0.36)</f>
        <v>34.892467532467528</v>
      </c>
      <c r="X144" s="17"/>
    </row>
    <row r="145" spans="1:24" ht="49.9" customHeight="1" x14ac:dyDescent="0.6">
      <c r="A145" s="354">
        <v>1300</v>
      </c>
      <c r="B145" s="357" t="s">
        <v>455</v>
      </c>
      <c r="C145" s="358"/>
      <c r="D145" s="360"/>
      <c r="E145" s="354"/>
      <c r="F145" s="355">
        <v>32.979999999999997</v>
      </c>
      <c r="G145" s="356">
        <f t="shared" ref="G145:G155" si="185">J145</f>
        <v>42.723636363636359</v>
      </c>
      <c r="H145" s="348">
        <f t="shared" ref="H145:H156" si="186">F145-0.36</f>
        <v>32.619999999999997</v>
      </c>
      <c r="I145" s="349">
        <f t="shared" si="179"/>
        <v>42.36363636363636</v>
      </c>
      <c r="J145" s="349">
        <f t="shared" si="180"/>
        <v>42.723636363636359</v>
      </c>
      <c r="K145" s="17"/>
      <c r="L145" s="17"/>
      <c r="N145" s="354">
        <v>3317</v>
      </c>
      <c r="O145" s="357" t="s">
        <v>605</v>
      </c>
      <c r="P145" s="358"/>
      <c r="Q145" s="375"/>
      <c r="R145" s="355"/>
      <c r="S145" s="355">
        <v>28</v>
      </c>
      <c r="T145" s="355">
        <f t="shared" ref="T145" si="187">W145</f>
        <v>36.309870129870127</v>
      </c>
      <c r="U145" s="348">
        <f>S145-0.18</f>
        <v>27.82</v>
      </c>
      <c r="V145" s="349">
        <f t="shared" ref="V145" si="188">SUM(U145/0.77)</f>
        <v>36.129870129870127</v>
      </c>
      <c r="W145" s="349">
        <f>SUM(V145+0.18)</f>
        <v>36.309870129870127</v>
      </c>
      <c r="X145" s="17"/>
    </row>
    <row r="146" spans="1:24" ht="49.9" customHeight="1" x14ac:dyDescent="0.6">
      <c r="A146" s="354">
        <v>1304</v>
      </c>
      <c r="B146" s="357" t="s">
        <v>657</v>
      </c>
      <c r="C146" s="358"/>
      <c r="D146" s="360"/>
      <c r="E146" s="354"/>
      <c r="F146" s="355">
        <v>32.979999999999997</v>
      </c>
      <c r="G146" s="356">
        <f t="shared" ref="G146" si="189">J146</f>
        <v>42.723636363636359</v>
      </c>
      <c r="H146" s="348">
        <f t="shared" si="186"/>
        <v>32.619999999999997</v>
      </c>
      <c r="I146" s="349">
        <f t="shared" ref="I146" si="190">SUM(H146/0.77)</f>
        <v>42.36363636363636</v>
      </c>
      <c r="J146" s="349">
        <f t="shared" ref="J146" si="191">SUM(I146+0.36)</f>
        <v>42.723636363636359</v>
      </c>
      <c r="K146" s="17"/>
      <c r="L146" s="17"/>
      <c r="N146" s="354">
        <v>3367</v>
      </c>
      <c r="O146" s="357" t="s">
        <v>486</v>
      </c>
      <c r="P146" s="358"/>
      <c r="Q146" s="375"/>
      <c r="R146" s="355">
        <v>2</v>
      </c>
      <c r="S146" s="355">
        <v>26.95</v>
      </c>
      <c r="T146" s="356">
        <f>W146</f>
        <v>34.892467532467528</v>
      </c>
      <c r="U146" s="348">
        <f t="shared" ref="U146:U151" si="192">S146-0.36</f>
        <v>26.59</v>
      </c>
      <c r="V146" s="349">
        <f t="shared" ref="V146:V151" si="193">SUM(U146/0.77)</f>
        <v>34.532467532467528</v>
      </c>
      <c r="W146" s="349">
        <f t="shared" ref="W146:W151" si="194">SUM(V146+0.36)</f>
        <v>34.892467532467528</v>
      </c>
      <c r="X146" s="17"/>
    </row>
    <row r="147" spans="1:24" ht="49.9" customHeight="1" x14ac:dyDescent="0.65">
      <c r="A147" s="361">
        <v>1305</v>
      </c>
      <c r="B147" s="362" t="s">
        <v>551</v>
      </c>
      <c r="C147" s="363"/>
      <c r="D147" s="378"/>
      <c r="E147" s="378">
        <v>2</v>
      </c>
      <c r="F147" s="365">
        <v>27.98</v>
      </c>
      <c r="G147" s="365">
        <f t="shared" ref="G147" si="195">J147</f>
        <v>36.230129870129872</v>
      </c>
      <c r="H147" s="348">
        <f t="shared" si="186"/>
        <v>27.62</v>
      </c>
      <c r="I147" s="349">
        <f t="shared" ref="I147" si="196">SUM(H147/0.77)</f>
        <v>35.870129870129873</v>
      </c>
      <c r="J147" s="349">
        <f t="shared" ref="J147" si="197">SUM(I147+0.36)</f>
        <v>36.230129870129872</v>
      </c>
      <c r="K147" s="17"/>
      <c r="L147" s="17"/>
      <c r="N147" s="354">
        <v>3326</v>
      </c>
      <c r="O147" s="357" t="s">
        <v>602</v>
      </c>
      <c r="P147" s="358"/>
      <c r="Q147" s="376"/>
      <c r="R147" s="354"/>
      <c r="S147" s="355">
        <v>35.950000000000003</v>
      </c>
      <c r="T147" s="355">
        <f>W147</f>
        <v>46.58077922077922</v>
      </c>
      <c r="U147" s="348">
        <f t="shared" si="192"/>
        <v>35.590000000000003</v>
      </c>
      <c r="V147" s="349">
        <f t="shared" si="193"/>
        <v>46.220779220779221</v>
      </c>
      <c r="W147" s="349">
        <f t="shared" si="194"/>
        <v>46.58077922077922</v>
      </c>
      <c r="X147" s="17"/>
    </row>
    <row r="148" spans="1:24" ht="49.9" customHeight="1" x14ac:dyDescent="0.6">
      <c r="A148" s="354">
        <v>1313</v>
      </c>
      <c r="B148" s="357" t="s">
        <v>456</v>
      </c>
      <c r="C148" s="358"/>
      <c r="D148" s="360"/>
      <c r="E148" s="354"/>
      <c r="F148" s="355">
        <v>32.979999999999997</v>
      </c>
      <c r="G148" s="356">
        <f t="shared" si="185"/>
        <v>42.723636363636359</v>
      </c>
      <c r="H148" s="348">
        <f t="shared" si="186"/>
        <v>32.619999999999997</v>
      </c>
      <c r="I148" s="349">
        <f t="shared" si="179"/>
        <v>42.36363636363636</v>
      </c>
      <c r="J148" s="349">
        <f t="shared" si="180"/>
        <v>42.723636363636359</v>
      </c>
      <c r="N148" s="351">
        <v>3368</v>
      </c>
      <c r="O148" s="593" t="s">
        <v>487</v>
      </c>
      <c r="P148" s="593"/>
      <c r="Q148" s="594"/>
      <c r="R148" s="393" t="s">
        <v>361</v>
      </c>
      <c r="S148" s="354">
        <v>26.95</v>
      </c>
      <c r="T148" s="355">
        <f>W148</f>
        <v>34.892467532467528</v>
      </c>
      <c r="U148" s="350">
        <f t="shared" si="192"/>
        <v>26.59</v>
      </c>
      <c r="V148" s="350">
        <f t="shared" si="193"/>
        <v>34.532467532467528</v>
      </c>
      <c r="W148" s="350">
        <f t="shared" si="194"/>
        <v>34.892467532467528</v>
      </c>
      <c r="X148" s="17"/>
    </row>
    <row r="149" spans="1:24" ht="49.9" customHeight="1" x14ac:dyDescent="0.6">
      <c r="A149" s="354">
        <v>1314</v>
      </c>
      <c r="B149" s="357" t="s">
        <v>457</v>
      </c>
      <c r="C149" s="358"/>
      <c r="D149" s="360"/>
      <c r="E149" s="360">
        <v>2</v>
      </c>
      <c r="F149" s="355">
        <v>26.98</v>
      </c>
      <c r="G149" s="356">
        <f t="shared" si="185"/>
        <v>34.931428571428569</v>
      </c>
      <c r="H149" s="348">
        <f t="shared" si="186"/>
        <v>26.62</v>
      </c>
      <c r="I149" s="349">
        <f t="shared" si="179"/>
        <v>34.571428571428569</v>
      </c>
      <c r="J149" s="349">
        <f t="shared" si="180"/>
        <v>34.931428571428569</v>
      </c>
      <c r="K149" s="17"/>
      <c r="N149" s="351">
        <v>3356</v>
      </c>
      <c r="O149" s="464" t="s">
        <v>674</v>
      </c>
      <c r="P149" s="465"/>
      <c r="Q149" s="465"/>
      <c r="R149" s="393"/>
      <c r="S149" s="355">
        <v>32.950000000000003</v>
      </c>
      <c r="T149" s="355">
        <f>W149</f>
        <v>42.684675324675325</v>
      </c>
      <c r="U149" s="348">
        <f t="shared" si="192"/>
        <v>32.590000000000003</v>
      </c>
      <c r="V149" s="349">
        <f t="shared" si="193"/>
        <v>42.324675324675326</v>
      </c>
      <c r="W149" s="349">
        <f t="shared" si="194"/>
        <v>42.684675324675325</v>
      </c>
      <c r="X149" s="17"/>
    </row>
    <row r="150" spans="1:24" ht="49.9" customHeight="1" x14ac:dyDescent="0.7">
      <c r="A150" s="377">
        <v>1316</v>
      </c>
      <c r="B150" s="362" t="s">
        <v>458</v>
      </c>
      <c r="C150" s="363"/>
      <c r="D150" s="364"/>
      <c r="E150" s="365"/>
      <c r="F150" s="365">
        <v>28</v>
      </c>
      <c r="G150" s="365">
        <f t="shared" si="185"/>
        <v>36.256103896103895</v>
      </c>
      <c r="H150" s="348">
        <f t="shared" si="186"/>
        <v>27.64</v>
      </c>
      <c r="I150" s="349">
        <f t="shared" si="179"/>
        <v>35.896103896103895</v>
      </c>
      <c r="J150" s="349">
        <f t="shared" si="180"/>
        <v>36.256103896103895</v>
      </c>
      <c r="N150" s="579" t="s">
        <v>101</v>
      </c>
      <c r="O150" s="579"/>
      <c r="P150" s="579"/>
      <c r="Q150" s="579"/>
      <c r="R150" s="579"/>
      <c r="S150" s="579"/>
      <c r="T150" s="579"/>
      <c r="U150" s="348">
        <f t="shared" si="192"/>
        <v>-0.36</v>
      </c>
      <c r="V150" s="349">
        <f t="shared" si="193"/>
        <v>-0.46753246753246752</v>
      </c>
      <c r="W150" s="349">
        <f t="shared" si="194"/>
        <v>-0.10753246753246753</v>
      </c>
      <c r="X150" s="17"/>
    </row>
    <row r="151" spans="1:24" ht="49.9" customHeight="1" x14ac:dyDescent="0.6">
      <c r="A151" s="361">
        <v>1317</v>
      </c>
      <c r="B151" s="362" t="s">
        <v>459</v>
      </c>
      <c r="C151" s="363"/>
      <c r="D151" s="378"/>
      <c r="E151" s="378">
        <v>2</v>
      </c>
      <c r="F151" s="365">
        <v>27.98</v>
      </c>
      <c r="G151" s="365">
        <f t="shared" si="185"/>
        <v>36.230129870129872</v>
      </c>
      <c r="H151" s="348">
        <f t="shared" si="186"/>
        <v>27.62</v>
      </c>
      <c r="I151" s="349">
        <f t="shared" si="179"/>
        <v>35.870129870129873</v>
      </c>
      <c r="J151" s="349">
        <f t="shared" si="180"/>
        <v>36.230129870129872</v>
      </c>
      <c r="K151" s="17"/>
      <c r="N151" s="354">
        <v>3206</v>
      </c>
      <c r="O151" s="357" t="s">
        <v>424</v>
      </c>
      <c r="P151" s="358"/>
      <c r="Q151" s="375"/>
      <c r="R151" s="355">
        <v>2</v>
      </c>
      <c r="S151" s="355">
        <v>26.98</v>
      </c>
      <c r="T151" s="355">
        <f>W151</f>
        <v>34.931428571428569</v>
      </c>
      <c r="U151" s="348">
        <f t="shared" si="192"/>
        <v>26.62</v>
      </c>
      <c r="V151" s="349">
        <f t="shared" si="193"/>
        <v>34.571428571428569</v>
      </c>
      <c r="W151" s="349">
        <f t="shared" si="194"/>
        <v>34.931428571428569</v>
      </c>
      <c r="X151" s="17"/>
    </row>
    <row r="152" spans="1:24" ht="49.9" customHeight="1" x14ac:dyDescent="0.6">
      <c r="A152" s="351">
        <v>1325</v>
      </c>
      <c r="B152" s="357" t="s">
        <v>507</v>
      </c>
      <c r="C152" s="363"/>
      <c r="D152" s="378"/>
      <c r="E152" s="355">
        <v>5</v>
      </c>
      <c r="F152" s="355">
        <v>29.98</v>
      </c>
      <c r="G152" s="356">
        <f t="shared" ref="G152:G153" si="198">J152</f>
        <v>38.827532467532464</v>
      </c>
      <c r="H152" s="348">
        <f t="shared" si="186"/>
        <v>29.62</v>
      </c>
      <c r="I152" s="349">
        <f t="shared" ref="I152:I153" si="199">SUM(H152/0.77)</f>
        <v>38.467532467532465</v>
      </c>
      <c r="J152" s="349">
        <f t="shared" ref="J152:J153" si="200">SUM(I152+0.36)</f>
        <v>38.827532467532464</v>
      </c>
      <c r="K152" s="17"/>
      <c r="N152" s="354">
        <v>3227</v>
      </c>
      <c r="O152" s="357" t="s">
        <v>565</v>
      </c>
      <c r="P152" s="358"/>
      <c r="Q152" s="375"/>
      <c r="R152" s="355">
        <v>2</v>
      </c>
      <c r="S152" s="355">
        <v>26.98</v>
      </c>
      <c r="T152" s="356">
        <f t="shared" ref="T152" si="201">W152</f>
        <v>34.904545454545456</v>
      </c>
      <c r="U152" s="348">
        <f>S152-0.45</f>
        <v>26.53</v>
      </c>
      <c r="V152" s="349">
        <f t="shared" ref="V152" si="202">SUM(U152/0.77)</f>
        <v>34.454545454545453</v>
      </c>
      <c r="W152" s="349">
        <f>SUM(V152+0.45)</f>
        <v>34.904545454545456</v>
      </c>
      <c r="X152" s="17"/>
    </row>
    <row r="153" spans="1:24" ht="49.9" customHeight="1" x14ac:dyDescent="0.6">
      <c r="A153" s="351">
        <v>1327</v>
      </c>
      <c r="B153" s="357" t="s">
        <v>510</v>
      </c>
      <c r="C153" s="358"/>
      <c r="D153" s="360"/>
      <c r="E153" s="360">
        <v>2</v>
      </c>
      <c r="F153" s="355">
        <v>27.98</v>
      </c>
      <c r="G153" s="356">
        <f t="shared" si="198"/>
        <v>36.230129870129872</v>
      </c>
      <c r="H153" s="348">
        <f t="shared" si="186"/>
        <v>27.62</v>
      </c>
      <c r="I153" s="349">
        <f t="shared" si="199"/>
        <v>35.870129870129873</v>
      </c>
      <c r="J153" s="349">
        <f t="shared" si="200"/>
        <v>36.230129870129872</v>
      </c>
      <c r="K153" s="17"/>
      <c r="N153" s="354">
        <v>3205</v>
      </c>
      <c r="O153" s="357" t="s">
        <v>425</v>
      </c>
      <c r="P153" s="358"/>
      <c r="Q153" s="375"/>
      <c r="R153" s="355">
        <v>2</v>
      </c>
      <c r="S153" s="355">
        <v>26.98</v>
      </c>
      <c r="T153" s="356">
        <f t="shared" ref="T153" si="203">W153</f>
        <v>34.904545454545456</v>
      </c>
      <c r="U153" s="348">
        <f>S153-0.45</f>
        <v>26.53</v>
      </c>
      <c r="V153" s="349">
        <f t="shared" ref="V153" si="204">SUM(U153/0.77)</f>
        <v>34.454545454545453</v>
      </c>
      <c r="W153" s="349">
        <f>SUM(V153+0.45)</f>
        <v>34.904545454545456</v>
      </c>
      <c r="X153" s="17"/>
    </row>
    <row r="154" spans="1:24" ht="49.9" customHeight="1" x14ac:dyDescent="0.6">
      <c r="A154" s="354">
        <v>1348</v>
      </c>
      <c r="B154" s="357" t="s">
        <v>460</v>
      </c>
      <c r="C154" s="358"/>
      <c r="D154" s="375"/>
      <c r="E154" s="355">
        <v>3.61</v>
      </c>
      <c r="F154" s="355">
        <v>27.98</v>
      </c>
      <c r="G154" s="356">
        <f t="shared" si="185"/>
        <v>36.230129870129872</v>
      </c>
      <c r="H154" s="348">
        <f t="shared" si="186"/>
        <v>27.62</v>
      </c>
      <c r="I154" s="349">
        <f t="shared" ref="I154" si="205">SUM(H154/0.77)</f>
        <v>35.870129870129873</v>
      </c>
      <c r="J154" s="349">
        <f t="shared" ref="J154" si="206">SUM(I154+0.36)</f>
        <v>36.230129870129872</v>
      </c>
      <c r="K154" s="17"/>
      <c r="N154" s="354">
        <v>3202</v>
      </c>
      <c r="O154" s="357" t="s">
        <v>426</v>
      </c>
      <c r="P154" s="358"/>
      <c r="Q154" s="375"/>
      <c r="R154" s="355">
        <v>2</v>
      </c>
      <c r="S154" s="355">
        <v>26.98</v>
      </c>
      <c r="T154" s="355">
        <f>W154</f>
        <v>34.931428571428569</v>
      </c>
      <c r="U154" s="348">
        <f>S154-0.36</f>
        <v>26.62</v>
      </c>
      <c r="V154" s="349">
        <f>SUM(U154/0.77)</f>
        <v>34.571428571428569</v>
      </c>
      <c r="W154" s="349">
        <f>SUM(V154+0.36)</f>
        <v>34.931428571428569</v>
      </c>
      <c r="X154" s="17"/>
    </row>
    <row r="155" spans="1:24" ht="49.9" customHeight="1" x14ac:dyDescent="0.6">
      <c r="A155" s="361">
        <v>1332</v>
      </c>
      <c r="B155" s="362" t="s">
        <v>594</v>
      </c>
      <c r="C155" s="363"/>
      <c r="D155" s="378"/>
      <c r="E155" s="378">
        <v>2</v>
      </c>
      <c r="F155" s="365">
        <v>27.98</v>
      </c>
      <c r="G155" s="365">
        <f t="shared" si="185"/>
        <v>36.230129870129872</v>
      </c>
      <c r="H155" s="348">
        <f t="shared" si="186"/>
        <v>27.62</v>
      </c>
      <c r="I155" s="349">
        <f t="shared" ref="I155" si="207">SUM(H155/0.77)</f>
        <v>35.870129870129873</v>
      </c>
      <c r="J155" s="349">
        <f t="shared" ref="J155" si="208">SUM(I155+0.36)</f>
        <v>36.230129870129872</v>
      </c>
      <c r="K155" s="17"/>
      <c r="N155" s="354">
        <v>3229</v>
      </c>
      <c r="O155" s="357" t="s">
        <v>427</v>
      </c>
      <c r="P155" s="358"/>
      <c r="Q155" s="375"/>
      <c r="R155" s="355">
        <v>2</v>
      </c>
      <c r="S155" s="355">
        <v>26.98</v>
      </c>
      <c r="T155" s="355">
        <f>W155</f>
        <v>34.931428571428569</v>
      </c>
      <c r="U155" s="348">
        <f>S155-0.36</f>
        <v>26.62</v>
      </c>
      <c r="V155" s="349">
        <f>SUM(U155/0.77)</f>
        <v>34.571428571428569</v>
      </c>
      <c r="W155" s="349">
        <f>SUM(V155+0.36)</f>
        <v>34.931428571428569</v>
      </c>
      <c r="X155" s="17"/>
    </row>
    <row r="156" spans="1:24" ht="49.9" customHeight="1" x14ac:dyDescent="0.7">
      <c r="A156" s="351">
        <v>1311</v>
      </c>
      <c r="B156" s="357" t="s">
        <v>543</v>
      </c>
      <c r="C156" s="358"/>
      <c r="D156" s="360"/>
      <c r="E156" s="360">
        <v>4</v>
      </c>
      <c r="F156" s="355">
        <v>25.98</v>
      </c>
      <c r="G156" s="355">
        <f t="shared" ref="G156" si="209">J156</f>
        <v>33.632727272727273</v>
      </c>
      <c r="H156" s="348">
        <f t="shared" si="186"/>
        <v>25.62</v>
      </c>
      <c r="I156" s="349">
        <f t="shared" ref="I156" si="210">SUM(H156/0.77)</f>
        <v>33.272727272727273</v>
      </c>
      <c r="J156" s="349">
        <f t="shared" ref="J156" si="211">SUM(I156+0.36)</f>
        <v>33.632727272727273</v>
      </c>
      <c r="K156" s="17"/>
      <c r="N156" s="579" t="s">
        <v>98</v>
      </c>
      <c r="O156" s="579"/>
      <c r="P156" s="579"/>
      <c r="Q156" s="579"/>
      <c r="R156" s="579"/>
      <c r="S156" s="579"/>
      <c r="T156" s="579"/>
      <c r="U156" s="348">
        <f t="shared" ref="U156:U157" si="212">S156-0.36</f>
        <v>-0.36</v>
      </c>
      <c r="V156" s="349">
        <f t="shared" ref="V156:V157" si="213">SUM(U156/0.77)</f>
        <v>-0.46753246753246752</v>
      </c>
      <c r="W156" s="349">
        <f t="shared" ref="W156:W157" si="214">SUM(V156+0.36)</f>
        <v>-0.10753246753246753</v>
      </c>
      <c r="X156" s="17"/>
    </row>
    <row r="157" spans="1:24" ht="49.9" customHeight="1" x14ac:dyDescent="0.6">
      <c r="A157" s="389"/>
      <c r="B157" s="390"/>
      <c r="C157" s="390"/>
      <c r="D157" s="391"/>
      <c r="E157" s="391"/>
      <c r="F157" s="391"/>
      <c r="G157" s="391"/>
      <c r="H157" s="348"/>
      <c r="I157" s="349"/>
      <c r="J157" s="349"/>
      <c r="K157" s="17"/>
      <c r="N157" s="354">
        <v>3500</v>
      </c>
      <c r="O157" s="357" t="s">
        <v>428</v>
      </c>
      <c r="P157" s="358"/>
      <c r="Q157" s="360"/>
      <c r="R157" s="354"/>
      <c r="S157" s="355">
        <v>31.98</v>
      </c>
      <c r="T157" s="355">
        <f>W157</f>
        <v>41.424935064935063</v>
      </c>
      <c r="U157" s="348">
        <f t="shared" si="212"/>
        <v>31.62</v>
      </c>
      <c r="V157" s="349">
        <f t="shared" si="213"/>
        <v>41.064935064935064</v>
      </c>
      <c r="W157" s="349">
        <f t="shared" si="214"/>
        <v>41.424935064935063</v>
      </c>
    </row>
    <row r="158" spans="1:24" ht="49.9" customHeight="1" x14ac:dyDescent="0.6">
      <c r="A158" s="389"/>
      <c r="B158" s="390"/>
      <c r="C158" s="390"/>
      <c r="D158" s="391"/>
      <c r="E158" s="391"/>
      <c r="F158" s="391"/>
      <c r="G158" s="391"/>
      <c r="H158" s="348"/>
      <c r="I158" s="349"/>
      <c r="J158" s="349"/>
      <c r="K158" s="17"/>
      <c r="N158" s="354">
        <v>3509</v>
      </c>
      <c r="O158" s="357" t="s">
        <v>566</v>
      </c>
      <c r="P158" s="358"/>
      <c r="Q158" s="360"/>
      <c r="R158" s="355"/>
      <c r="S158" s="355">
        <v>26.98</v>
      </c>
      <c r="T158" s="355">
        <f>W158</f>
        <v>34.931428571428569</v>
      </c>
      <c r="U158" s="348">
        <f t="shared" ref="U158" si="215">S158-0.36</f>
        <v>26.62</v>
      </c>
      <c r="V158" s="349">
        <f t="shared" ref="V158" si="216">SUM(U158/0.77)</f>
        <v>34.571428571428569</v>
      </c>
      <c r="W158" s="349">
        <f t="shared" ref="W158" si="217">SUM(V158+0.36)</f>
        <v>34.931428571428569</v>
      </c>
    </row>
    <row r="159" spans="1:24" ht="46.5" customHeight="1" x14ac:dyDescent="0.7">
      <c r="A159" s="389"/>
      <c r="B159" s="390"/>
      <c r="C159" s="390"/>
      <c r="D159" s="391"/>
      <c r="E159" s="391"/>
      <c r="F159" s="391"/>
      <c r="G159" s="391"/>
      <c r="H159" s="348"/>
      <c r="I159" s="349"/>
      <c r="J159" s="349"/>
      <c r="N159" s="580" t="s">
        <v>96</v>
      </c>
      <c r="O159" s="581"/>
      <c r="P159" s="581"/>
      <c r="Q159" s="581"/>
      <c r="R159" s="581"/>
      <c r="S159" s="581"/>
      <c r="T159" s="582"/>
      <c r="U159" s="348"/>
      <c r="V159" s="349"/>
      <c r="W159" s="349"/>
    </row>
    <row r="160" spans="1:24" ht="46.5" customHeight="1" x14ac:dyDescent="0.6">
      <c r="A160" s="389"/>
      <c r="B160" s="390"/>
      <c r="C160" s="390"/>
      <c r="D160" s="391"/>
      <c r="E160" s="391"/>
      <c r="F160" s="391"/>
      <c r="G160" s="391"/>
      <c r="H160" s="348"/>
      <c r="I160" s="349"/>
      <c r="J160" s="349"/>
      <c r="N160" s="354">
        <v>4740</v>
      </c>
      <c r="O160" s="397" t="s">
        <v>567</v>
      </c>
      <c r="P160" s="397"/>
      <c r="Q160" s="398"/>
      <c r="R160" s="355"/>
      <c r="S160" s="355">
        <v>30.98</v>
      </c>
      <c r="T160" s="356">
        <f>W160</f>
        <v>40.126233766233767</v>
      </c>
      <c r="U160" s="348">
        <f>S160-0.36</f>
        <v>30.62</v>
      </c>
      <c r="V160" s="349">
        <f>SUM(U160/0.77)</f>
        <v>39.766233766233768</v>
      </c>
      <c r="W160" s="349">
        <f>SUM(V160+0.36)</f>
        <v>40.126233766233767</v>
      </c>
    </row>
    <row r="161" spans="1:23" ht="46.5" customHeight="1" x14ac:dyDescent="0.6">
      <c r="A161" s="389"/>
      <c r="B161" s="390"/>
      <c r="C161" s="390"/>
      <c r="D161" s="391"/>
      <c r="E161" s="391"/>
      <c r="F161" s="391"/>
      <c r="G161" s="391"/>
      <c r="H161" s="348"/>
      <c r="I161" s="349"/>
      <c r="J161" s="349"/>
      <c r="K161" s="14"/>
      <c r="N161" s="354">
        <v>4742</v>
      </c>
      <c r="O161" s="357" t="s">
        <v>610</v>
      </c>
      <c r="P161" s="358"/>
      <c r="Q161" s="360"/>
      <c r="R161" s="355"/>
      <c r="S161" s="355">
        <v>27.98</v>
      </c>
      <c r="T161" s="356">
        <f>W161</f>
        <v>36.230129870129872</v>
      </c>
      <c r="U161" s="348">
        <f t="shared" ref="U161" si="218">S161-0.36</f>
        <v>27.62</v>
      </c>
      <c r="V161" s="349">
        <f t="shared" ref="V161" si="219">SUM(U161/0.77)</f>
        <v>35.870129870129873</v>
      </c>
      <c r="W161" s="349">
        <f t="shared" ref="W161" si="220">SUM(V161+0.36)</f>
        <v>36.230129870129872</v>
      </c>
    </row>
    <row r="162" spans="1:23" ht="46.5" customHeight="1" x14ac:dyDescent="0.7">
      <c r="A162" s="389"/>
      <c r="B162" s="390"/>
      <c r="C162" s="390"/>
      <c r="D162" s="391"/>
      <c r="E162" s="391"/>
      <c r="F162" s="391"/>
      <c r="G162" s="391"/>
      <c r="H162" s="348"/>
      <c r="I162" s="349"/>
      <c r="J162" s="349"/>
      <c r="K162" s="14"/>
      <c r="N162" s="583" t="s">
        <v>94</v>
      </c>
      <c r="O162" s="584"/>
      <c r="P162" s="584"/>
      <c r="Q162" s="584"/>
      <c r="R162" s="584"/>
      <c r="S162" s="584"/>
      <c r="T162" s="585"/>
      <c r="U162" s="348"/>
      <c r="V162" s="349"/>
      <c r="W162" s="349"/>
    </row>
    <row r="163" spans="1:23" ht="46.5" customHeight="1" x14ac:dyDescent="0.65">
      <c r="A163" s="389"/>
      <c r="B163" s="390"/>
      <c r="C163" s="390"/>
      <c r="D163" s="391"/>
      <c r="E163" s="391"/>
      <c r="F163" s="391"/>
      <c r="G163" s="391"/>
      <c r="H163" s="348"/>
      <c r="I163" s="349"/>
      <c r="J163" s="349"/>
      <c r="K163" s="14"/>
      <c r="N163" s="399"/>
      <c r="O163" s="400" t="s">
        <v>93</v>
      </c>
      <c r="P163" s="400"/>
      <c r="Q163" s="400"/>
      <c r="R163" s="400"/>
      <c r="S163" s="400"/>
      <c r="T163" s="401"/>
      <c r="U163" s="348"/>
      <c r="V163" s="349"/>
      <c r="W163" s="349"/>
    </row>
    <row r="164" spans="1:23" ht="46.5" customHeight="1" x14ac:dyDescent="0.6">
      <c r="A164" s="389"/>
      <c r="B164" s="390"/>
      <c r="C164" s="390"/>
      <c r="D164" s="391"/>
      <c r="E164" s="391"/>
      <c r="F164" s="391"/>
      <c r="G164" s="391"/>
      <c r="H164" s="348"/>
      <c r="I164" s="349"/>
      <c r="J164" s="349"/>
      <c r="N164" s="354">
        <v>1175</v>
      </c>
      <c r="O164" s="357" t="s">
        <v>81</v>
      </c>
      <c r="P164" s="358"/>
      <c r="Q164" s="373"/>
      <c r="R164" s="355"/>
      <c r="S164" s="355">
        <v>28.25</v>
      </c>
      <c r="T164" s="356">
        <f>W164</f>
        <v>36.58077922077922</v>
      </c>
      <c r="U164" s="348">
        <f t="shared" ref="U164:U165" si="221">S164-0.36</f>
        <v>27.89</v>
      </c>
      <c r="V164" s="349">
        <f t="shared" ref="V164:V167" si="222">SUM(U164/0.77)</f>
        <v>36.220779220779221</v>
      </c>
      <c r="W164" s="349">
        <f t="shared" ref="W164:W167" si="223">SUM(V164+0.36)</f>
        <v>36.58077922077922</v>
      </c>
    </row>
    <row r="165" spans="1:23" ht="46.5" customHeight="1" x14ac:dyDescent="0.6">
      <c r="A165" s="389"/>
      <c r="B165" s="390"/>
      <c r="C165" s="390"/>
      <c r="D165" s="391"/>
      <c r="E165" s="391"/>
      <c r="F165" s="391"/>
      <c r="G165" s="391"/>
      <c r="H165" s="348"/>
      <c r="I165" s="349"/>
      <c r="J165" s="349"/>
      <c r="N165" s="354">
        <v>1176</v>
      </c>
      <c r="O165" s="357" t="s">
        <v>47</v>
      </c>
      <c r="P165" s="358"/>
      <c r="Q165" s="360"/>
      <c r="R165" s="355"/>
      <c r="S165" s="355">
        <v>23.98</v>
      </c>
      <c r="T165" s="356">
        <f>W165</f>
        <v>31.035324675324674</v>
      </c>
      <c r="U165" s="348">
        <f t="shared" si="221"/>
        <v>23.62</v>
      </c>
      <c r="V165" s="349">
        <f t="shared" si="222"/>
        <v>30.675324675324674</v>
      </c>
      <c r="W165" s="349">
        <f t="shared" si="223"/>
        <v>31.035324675324674</v>
      </c>
    </row>
    <row r="166" spans="1:23" ht="49.9" customHeight="1" x14ac:dyDescent="0.6">
      <c r="A166" s="389"/>
      <c r="B166" s="390"/>
      <c r="C166" s="390"/>
      <c r="D166" s="391"/>
      <c r="E166" s="391"/>
      <c r="F166" s="391"/>
      <c r="G166" s="391"/>
      <c r="H166" s="348"/>
      <c r="I166" s="349"/>
      <c r="J166" s="349"/>
      <c r="N166" s="354">
        <v>1190</v>
      </c>
      <c r="O166" s="357" t="s">
        <v>91</v>
      </c>
      <c r="P166" s="358"/>
      <c r="Q166" s="360"/>
      <c r="R166" s="355"/>
      <c r="S166" s="355">
        <v>24.98</v>
      </c>
      <c r="T166" s="356">
        <f>W166</f>
        <v>32.334025974025977</v>
      </c>
      <c r="U166" s="348">
        <f>S166-0.36</f>
        <v>24.62</v>
      </c>
      <c r="V166" s="349">
        <f t="shared" si="222"/>
        <v>31.974025974025974</v>
      </c>
      <c r="W166" s="349">
        <f t="shared" si="223"/>
        <v>32.334025974025977</v>
      </c>
    </row>
    <row r="167" spans="1:23" ht="49.9" customHeight="1" x14ac:dyDescent="0.6">
      <c r="A167" s="389"/>
      <c r="B167" s="390"/>
      <c r="C167" s="390"/>
      <c r="D167" s="391"/>
      <c r="E167" s="391"/>
      <c r="F167" s="391"/>
      <c r="G167" s="391"/>
      <c r="H167" s="348"/>
      <c r="I167" s="349"/>
      <c r="J167" s="349"/>
      <c r="N167" s="354">
        <v>1179</v>
      </c>
      <c r="O167" s="357" t="s">
        <v>34</v>
      </c>
      <c r="P167" s="358"/>
      <c r="Q167" s="360"/>
      <c r="R167" s="355" t="s">
        <v>37</v>
      </c>
      <c r="S167" s="355">
        <v>21.8</v>
      </c>
      <c r="T167" s="356">
        <f>W167</f>
        <v>28.204155844155846</v>
      </c>
      <c r="U167" s="348">
        <f t="shared" ref="U167" si="224">S167-0.36</f>
        <v>21.44</v>
      </c>
      <c r="V167" s="349">
        <f t="shared" si="222"/>
        <v>27.844155844155846</v>
      </c>
      <c r="W167" s="349">
        <f t="shared" si="223"/>
        <v>28.204155844155846</v>
      </c>
    </row>
    <row r="168" spans="1:23" ht="49.9" customHeight="1" x14ac:dyDescent="0.6">
      <c r="A168" s="389"/>
      <c r="B168" s="390"/>
      <c r="C168" s="390"/>
      <c r="D168" s="391"/>
      <c r="E168" s="391"/>
      <c r="F168" s="391"/>
      <c r="G168" s="391"/>
      <c r="H168" s="348"/>
      <c r="I168" s="349"/>
      <c r="J168" s="349"/>
      <c r="N168" s="394"/>
      <c r="O168" s="395"/>
      <c r="P168" s="395"/>
      <c r="Q168" s="396"/>
      <c r="R168" s="396"/>
      <c r="S168" s="396"/>
      <c r="T168" s="405"/>
      <c r="U168" s="348"/>
      <c r="V168" s="349"/>
      <c r="W168" s="349"/>
    </row>
    <row r="169" spans="1:23" ht="49.9" customHeight="1" x14ac:dyDescent="0.6">
      <c r="A169" s="389"/>
      <c r="B169" s="390"/>
      <c r="C169" s="390"/>
      <c r="D169" s="391"/>
      <c r="E169" s="391"/>
      <c r="F169" s="391"/>
      <c r="G169" s="391"/>
      <c r="H169" s="348"/>
      <c r="I169" s="349"/>
      <c r="J169" s="349"/>
      <c r="N169" s="394"/>
      <c r="O169" s="395"/>
      <c r="P169" s="395"/>
      <c r="Q169" s="396"/>
      <c r="R169" s="396"/>
      <c r="S169" s="396"/>
      <c r="T169" s="405"/>
      <c r="U169" s="348"/>
      <c r="V169" s="349"/>
      <c r="W169" s="349"/>
    </row>
    <row r="170" spans="1:23" ht="49.9" customHeight="1" x14ac:dyDescent="0.6">
      <c r="A170" s="389"/>
      <c r="B170" s="390"/>
      <c r="C170" s="390"/>
      <c r="D170" s="391"/>
      <c r="E170" s="391"/>
      <c r="F170" s="391"/>
      <c r="G170" s="391"/>
      <c r="H170" s="348"/>
      <c r="I170" s="349"/>
      <c r="J170" s="349"/>
      <c r="N170" s="394"/>
      <c r="O170" s="395"/>
      <c r="P170" s="395"/>
      <c r="Q170" s="396"/>
      <c r="R170" s="396"/>
      <c r="S170" s="396"/>
      <c r="T170" s="405"/>
      <c r="U170" s="348"/>
      <c r="V170" s="349"/>
      <c r="W170" s="349"/>
    </row>
    <row r="171" spans="1:23" ht="55.5" customHeight="1" x14ac:dyDescent="0.7">
      <c r="A171" s="321" t="s">
        <v>80</v>
      </c>
      <c r="B171" s="322" t="s">
        <v>79</v>
      </c>
      <c r="C171" s="323"/>
      <c r="D171" s="324"/>
      <c r="E171" s="321"/>
      <c r="F171" s="321" t="s">
        <v>78</v>
      </c>
      <c r="G171" s="321" t="s">
        <v>77</v>
      </c>
      <c r="I171" s="13"/>
      <c r="J171" s="13"/>
      <c r="N171" s="96" t="s">
        <v>80</v>
      </c>
      <c r="O171" s="99" t="s">
        <v>79</v>
      </c>
      <c r="P171" s="98"/>
      <c r="Q171" s="97"/>
      <c r="R171" s="96"/>
      <c r="S171" s="96" t="s">
        <v>78</v>
      </c>
      <c r="T171" s="96" t="s">
        <v>77</v>
      </c>
    </row>
    <row r="172" spans="1:23" ht="55.5" customHeight="1" x14ac:dyDescent="0.7">
      <c r="A172" s="325" t="s">
        <v>76</v>
      </c>
      <c r="B172" s="326"/>
      <c r="C172" s="327"/>
      <c r="D172" s="328"/>
      <c r="E172" s="325" t="s">
        <v>17</v>
      </c>
      <c r="F172" s="325" t="s">
        <v>75</v>
      </c>
      <c r="G172" s="325" t="s">
        <v>74</v>
      </c>
      <c r="H172" s="18"/>
      <c r="I172" s="17"/>
      <c r="J172" s="17"/>
      <c r="N172" s="92" t="s">
        <v>76</v>
      </c>
      <c r="O172" s="95"/>
      <c r="P172" s="94"/>
      <c r="Q172" s="93"/>
      <c r="R172" s="92" t="s">
        <v>17</v>
      </c>
      <c r="S172" s="92" t="s">
        <v>75</v>
      </c>
      <c r="T172" s="92" t="s">
        <v>74</v>
      </c>
      <c r="U172" s="18"/>
      <c r="V172" s="17"/>
    </row>
    <row r="173" spans="1:23" ht="55.5" customHeight="1" x14ac:dyDescent="0.7">
      <c r="A173" s="536" t="s">
        <v>102</v>
      </c>
      <c r="B173" s="536"/>
      <c r="C173" s="536"/>
      <c r="D173" s="536"/>
      <c r="E173" s="536"/>
      <c r="F173" s="536"/>
      <c r="G173" s="536"/>
      <c r="H173" s="18"/>
      <c r="I173" s="17"/>
      <c r="J173" s="17"/>
      <c r="N173" s="526" t="s">
        <v>237</v>
      </c>
      <c r="O173" s="526"/>
      <c r="P173" s="526"/>
      <c r="Q173" s="526"/>
      <c r="R173" s="526"/>
      <c r="S173" s="228"/>
      <c r="T173" s="228"/>
    </row>
    <row r="174" spans="1:23" ht="55.5" customHeight="1" x14ac:dyDescent="0.75">
      <c r="A174" s="623" t="s">
        <v>100</v>
      </c>
      <c r="B174" s="623"/>
      <c r="C174" s="623"/>
      <c r="D174" s="623"/>
      <c r="E174" s="623"/>
      <c r="F174" s="623"/>
      <c r="G174" s="623"/>
      <c r="H174" s="18" t="e">
        <f>#REF!-0.36</f>
        <v>#REF!</v>
      </c>
      <c r="I174" s="17" t="e">
        <f>SUM(H174/0.77)</f>
        <v>#REF!</v>
      </c>
      <c r="J174" s="17" t="e">
        <f>SUM(I174+0.36)</f>
        <v>#REF!</v>
      </c>
      <c r="N174" s="71"/>
      <c r="O174" s="619" t="s">
        <v>525</v>
      </c>
      <c r="P174" s="624"/>
      <c r="Q174" s="624"/>
      <c r="R174" s="624"/>
      <c r="S174" s="624"/>
      <c r="T174" s="624"/>
      <c r="U174" s="254"/>
      <c r="V174" s="254"/>
      <c r="W174" s="254"/>
    </row>
    <row r="175" spans="1:23" ht="55.5" customHeight="1" x14ac:dyDescent="0.65">
      <c r="A175" s="209">
        <v>1072</v>
      </c>
      <c r="B175" s="332" t="s">
        <v>387</v>
      </c>
      <c r="C175" s="333"/>
      <c r="D175" s="334"/>
      <c r="E175" s="334">
        <v>2</v>
      </c>
      <c r="F175" s="210">
        <v>27.98</v>
      </c>
      <c r="G175" s="329">
        <f>J175</f>
        <v>36.230129870129872</v>
      </c>
      <c r="H175" s="330">
        <f>F175-0.36</f>
        <v>27.62</v>
      </c>
      <c r="I175" s="140">
        <f>SUM(H175/0.77)</f>
        <v>35.870129870129873</v>
      </c>
      <c r="J175" s="140">
        <f>SUM(I175+0.36)</f>
        <v>36.230129870129872</v>
      </c>
      <c r="N175" s="102">
        <v>5120</v>
      </c>
      <c r="O175" s="425" t="s">
        <v>524</v>
      </c>
      <c r="P175" s="426"/>
      <c r="Q175" s="427"/>
      <c r="R175" s="111">
        <v>2</v>
      </c>
      <c r="S175" s="111">
        <v>24.98</v>
      </c>
      <c r="T175" s="111">
        <f>W175</f>
        <v>32.334025974025977</v>
      </c>
      <c r="U175" s="242">
        <f>S175-0.36</f>
        <v>24.62</v>
      </c>
      <c r="V175" s="254">
        <f>SUM(U175/0.77)</f>
        <v>31.974025974025974</v>
      </c>
      <c r="W175" s="254">
        <f>SUM(V175+0.36)</f>
        <v>32.334025974025977</v>
      </c>
    </row>
    <row r="176" spans="1:23" ht="55.5" customHeight="1" x14ac:dyDescent="0.65">
      <c r="A176" s="335">
        <v>1084</v>
      </c>
      <c r="B176" s="332" t="s">
        <v>389</v>
      </c>
      <c r="C176" s="333"/>
      <c r="D176" s="334"/>
      <c r="E176" s="334">
        <v>2</v>
      </c>
      <c r="F176" s="210">
        <v>27.98</v>
      </c>
      <c r="G176" s="329">
        <f>J176</f>
        <v>36.230129870129872</v>
      </c>
      <c r="H176" s="330">
        <f>F176-0.36</f>
        <v>27.62</v>
      </c>
      <c r="I176" s="140">
        <f t="shared" ref="I176:I177" si="225">SUM(H176/0.77)</f>
        <v>35.870129870129873</v>
      </c>
      <c r="J176" s="140">
        <f t="shared" ref="J176:J177" si="226">SUM(I176+0.36)</f>
        <v>36.230129870129872</v>
      </c>
      <c r="N176" s="102">
        <v>5138</v>
      </c>
      <c r="O176" s="547" t="s">
        <v>527</v>
      </c>
      <c r="P176" s="547"/>
      <c r="Q176" s="547"/>
      <c r="R176" s="102"/>
      <c r="S176" s="19">
        <v>20.99</v>
      </c>
      <c r="T176" s="19">
        <f t="shared" ref="T176:T177" si="227">W176</f>
        <v>27.205974025974022</v>
      </c>
      <c r="U176" s="18">
        <f t="shared" ref="U176:U177" si="228">S176-0.18</f>
        <v>20.81</v>
      </c>
      <c r="V176" s="17">
        <f t="shared" ref="V176:V177" si="229">SUM(U176/0.77)</f>
        <v>27.025974025974023</v>
      </c>
      <c r="W176" s="17">
        <f t="shared" ref="W176:W177" si="230">SUM(V176+0.18)</f>
        <v>27.205974025974022</v>
      </c>
    </row>
    <row r="177" spans="1:23" ht="55.5" customHeight="1" x14ac:dyDescent="0.7">
      <c r="A177" s="335">
        <v>1085</v>
      </c>
      <c r="B177" s="332" t="s">
        <v>700</v>
      </c>
      <c r="C177" s="333"/>
      <c r="D177" s="336"/>
      <c r="E177" s="209"/>
      <c r="F177" s="210">
        <v>41.5</v>
      </c>
      <c r="G177" s="210">
        <f t="shared" ref="G177" si="231">J177</f>
        <v>53.78857142857143</v>
      </c>
      <c r="H177" s="330">
        <f t="shared" ref="H177" si="232">F177-0.36</f>
        <v>41.14</v>
      </c>
      <c r="I177" s="140">
        <f t="shared" si="225"/>
        <v>53.428571428571431</v>
      </c>
      <c r="J177" s="140">
        <f t="shared" si="226"/>
        <v>53.78857142857143</v>
      </c>
      <c r="N177" s="102">
        <v>5139</v>
      </c>
      <c r="O177" s="543" t="s">
        <v>526</v>
      </c>
      <c r="P177" s="543"/>
      <c r="Q177" s="543"/>
      <c r="R177" s="102"/>
      <c r="S177" s="19">
        <v>20.99</v>
      </c>
      <c r="T177" s="19">
        <f t="shared" si="227"/>
        <v>27.205974025974022</v>
      </c>
      <c r="U177" s="18">
        <f t="shared" si="228"/>
        <v>20.81</v>
      </c>
      <c r="V177" s="17">
        <f t="shared" si="229"/>
        <v>27.025974025974023</v>
      </c>
      <c r="W177" s="17">
        <f t="shared" si="230"/>
        <v>27.205974025974022</v>
      </c>
    </row>
    <row r="178" spans="1:23" ht="55.5" customHeight="1" x14ac:dyDescent="0.7">
      <c r="A178" s="335">
        <v>1089</v>
      </c>
      <c r="B178" s="333" t="s">
        <v>596</v>
      </c>
      <c r="C178" s="333"/>
      <c r="D178" s="337"/>
      <c r="E178" s="210">
        <v>2</v>
      </c>
      <c r="F178" s="210">
        <v>27.98</v>
      </c>
      <c r="G178" s="329">
        <f>J178</f>
        <v>36.230129870129872</v>
      </c>
      <c r="H178" s="330">
        <f>F178-0.36</f>
        <v>27.62</v>
      </c>
      <c r="I178" s="140">
        <f t="shared" ref="I178" si="233">SUM(H178/0.77)</f>
        <v>35.870129870129873</v>
      </c>
      <c r="J178" s="140">
        <f t="shared" ref="J178" si="234">SUM(I178+0.36)</f>
        <v>36.230129870129872</v>
      </c>
      <c r="N178" s="248"/>
      <c r="O178" s="548" t="s">
        <v>349</v>
      </c>
      <c r="P178" s="548"/>
      <c r="Q178" s="548"/>
      <c r="R178" s="548"/>
      <c r="S178" s="548"/>
      <c r="T178" s="548"/>
      <c r="U178" s="254"/>
      <c r="V178" s="254"/>
      <c r="W178" s="254"/>
    </row>
    <row r="179" spans="1:23" ht="55.5" customHeight="1" x14ac:dyDescent="0.75">
      <c r="A179" s="537" t="s">
        <v>256</v>
      </c>
      <c r="B179" s="538"/>
      <c r="C179" s="538"/>
      <c r="D179" s="538"/>
      <c r="E179" s="538"/>
      <c r="F179" s="538"/>
      <c r="G179" s="539"/>
      <c r="H179" s="18"/>
      <c r="I179" s="17"/>
      <c r="J179" s="17"/>
      <c r="N179" s="102">
        <v>4850</v>
      </c>
      <c r="O179" s="272" t="s">
        <v>431</v>
      </c>
      <c r="P179" s="272"/>
      <c r="Q179" s="272"/>
      <c r="R179" s="111">
        <v>17.989999999999998</v>
      </c>
      <c r="S179" s="111">
        <v>7.99</v>
      </c>
      <c r="T179" s="111">
        <f>W179</f>
        <v>10.269090909090908</v>
      </c>
      <c r="U179" s="242">
        <f>S179-0.36</f>
        <v>7.63</v>
      </c>
      <c r="V179" s="254">
        <f>SUM(U179/0.77)</f>
        <v>9.9090909090909083</v>
      </c>
      <c r="W179" s="254">
        <f>SUM(V179+0.36)</f>
        <v>10.269090909090908</v>
      </c>
    </row>
    <row r="180" spans="1:23" ht="55.5" customHeight="1" x14ac:dyDescent="0.7">
      <c r="A180" s="209">
        <v>3559</v>
      </c>
      <c r="B180" s="331" t="s">
        <v>624</v>
      </c>
      <c r="C180" s="331"/>
      <c r="D180" s="331"/>
      <c r="E180" s="210"/>
      <c r="F180" s="210">
        <v>60</v>
      </c>
      <c r="G180" s="329">
        <f t="shared" ref="G180:G186" si="235">J180</f>
        <v>77.814545454545453</v>
      </c>
      <c r="H180" s="330">
        <f t="shared" ref="H180:H186" si="236">F180-0.36</f>
        <v>59.64</v>
      </c>
      <c r="I180" s="140">
        <f>SUM(H180/0.77)</f>
        <v>77.454545454545453</v>
      </c>
      <c r="J180" s="140">
        <f>SUM(I180+0.36)</f>
        <v>77.814545454545453</v>
      </c>
      <c r="N180" s="248"/>
      <c r="O180" s="548" t="s">
        <v>438</v>
      </c>
      <c r="P180" s="548"/>
      <c r="Q180" s="548"/>
      <c r="R180" s="548"/>
      <c r="S180" s="548"/>
      <c r="T180" s="548"/>
      <c r="U180" s="254"/>
      <c r="V180" s="254"/>
      <c r="W180" s="254"/>
    </row>
    <row r="181" spans="1:23" ht="55.5" customHeight="1" x14ac:dyDescent="0.7">
      <c r="A181" s="209">
        <v>3554</v>
      </c>
      <c r="B181" s="331" t="s">
        <v>383</v>
      </c>
      <c r="C181" s="331"/>
      <c r="D181" s="331"/>
      <c r="E181" s="210"/>
      <c r="F181" s="210">
        <v>66</v>
      </c>
      <c r="G181" s="329">
        <f t="shared" si="235"/>
        <v>85.606753246753243</v>
      </c>
      <c r="H181" s="330">
        <f t="shared" si="236"/>
        <v>65.64</v>
      </c>
      <c r="I181" s="140">
        <f t="shared" ref="I181" si="237">SUM(H181/0.77)</f>
        <v>85.246753246753244</v>
      </c>
      <c r="J181" s="140">
        <f t="shared" ref="J181" si="238">SUM(I181+0.36)</f>
        <v>85.606753246753243</v>
      </c>
      <c r="N181" s="214">
        <v>1400</v>
      </c>
      <c r="O181" s="679" t="s">
        <v>730</v>
      </c>
      <c r="P181" s="679"/>
      <c r="Q181" s="679"/>
      <c r="R181" s="453"/>
      <c r="S181" s="213">
        <v>26.98</v>
      </c>
      <c r="T181" s="213">
        <f t="shared" ref="T181:T185" si="239">W181</f>
        <v>34.931428571428569</v>
      </c>
      <c r="U181" s="242">
        <f t="shared" ref="U181:U185" si="240">S181-0.36</f>
        <v>26.62</v>
      </c>
      <c r="V181" s="254">
        <f t="shared" ref="V181:V185" si="241">SUM(U181/0.77)</f>
        <v>34.571428571428569</v>
      </c>
      <c r="W181" s="254">
        <f t="shared" ref="W181:W185" si="242">SUM(V181+0.36)</f>
        <v>34.931428571428569</v>
      </c>
    </row>
    <row r="182" spans="1:23" ht="55.5" customHeight="1" x14ac:dyDescent="0.65">
      <c r="A182" s="209">
        <v>3553</v>
      </c>
      <c r="B182" s="549" t="s">
        <v>384</v>
      </c>
      <c r="C182" s="549"/>
      <c r="D182" s="550"/>
      <c r="E182" s="210"/>
      <c r="F182" s="210">
        <v>74</v>
      </c>
      <c r="G182" s="329">
        <f t="shared" si="235"/>
        <v>95.99636363636364</v>
      </c>
      <c r="H182" s="330">
        <f t="shared" si="236"/>
        <v>73.64</v>
      </c>
      <c r="I182" s="140">
        <f t="shared" ref="I182" si="243">SUM(H182/0.77)</f>
        <v>95.63636363636364</v>
      </c>
      <c r="J182" s="140">
        <f t="shared" ref="J182" si="244">SUM(I182+0.36)</f>
        <v>95.99636363636364</v>
      </c>
      <c r="N182" s="102">
        <v>1449</v>
      </c>
      <c r="O182" s="284" t="s">
        <v>504</v>
      </c>
      <c r="P182" s="284"/>
      <c r="Q182" s="284"/>
      <c r="R182" s="102">
        <v>2.76</v>
      </c>
      <c r="S182" s="111">
        <v>21.99</v>
      </c>
      <c r="T182" s="111">
        <f t="shared" si="239"/>
        <v>28.450909090909089</v>
      </c>
      <c r="U182" s="242">
        <f t="shared" si="240"/>
        <v>21.63</v>
      </c>
      <c r="V182" s="254">
        <f t="shared" si="241"/>
        <v>28.09090909090909</v>
      </c>
      <c r="W182" s="254">
        <f t="shared" si="242"/>
        <v>28.450909090909089</v>
      </c>
    </row>
    <row r="183" spans="1:23" ht="55.5" customHeight="1" x14ac:dyDescent="0.65">
      <c r="A183" s="209">
        <v>3550</v>
      </c>
      <c r="B183" s="549" t="s">
        <v>385</v>
      </c>
      <c r="C183" s="549"/>
      <c r="D183" s="550"/>
      <c r="E183" s="210"/>
      <c r="F183" s="210">
        <v>74</v>
      </c>
      <c r="G183" s="329">
        <f t="shared" si="235"/>
        <v>95.99636363636364</v>
      </c>
      <c r="H183" s="330">
        <f t="shared" si="236"/>
        <v>73.64</v>
      </c>
      <c r="I183" s="140">
        <f t="shared" ref="I183:I184" si="245">SUM(H183/0.77)</f>
        <v>95.63636363636364</v>
      </c>
      <c r="J183" s="140">
        <f t="shared" ref="J183:J184" si="246">SUM(I183+0.36)</f>
        <v>95.99636363636364</v>
      </c>
      <c r="N183" s="214">
        <v>1444</v>
      </c>
      <c r="O183" s="454" t="s">
        <v>680</v>
      </c>
      <c r="P183" s="454"/>
      <c r="Q183" s="454"/>
      <c r="R183" s="214"/>
      <c r="S183" s="213">
        <v>26.98</v>
      </c>
      <c r="T183" s="213">
        <f t="shared" si="239"/>
        <v>34.931428571428569</v>
      </c>
      <c r="U183" s="242">
        <f t="shared" si="240"/>
        <v>26.62</v>
      </c>
      <c r="V183" s="254">
        <f t="shared" si="241"/>
        <v>34.571428571428569</v>
      </c>
      <c r="W183" s="254">
        <f t="shared" si="242"/>
        <v>34.931428571428569</v>
      </c>
    </row>
    <row r="184" spans="1:23" ht="55.5" customHeight="1" x14ac:dyDescent="0.7">
      <c r="A184" s="209">
        <v>3555</v>
      </c>
      <c r="B184" s="550" t="s">
        <v>625</v>
      </c>
      <c r="C184" s="574"/>
      <c r="D184" s="575"/>
      <c r="E184" s="210"/>
      <c r="F184" s="210">
        <v>60</v>
      </c>
      <c r="G184" s="329">
        <f t="shared" si="235"/>
        <v>77.814545454545453</v>
      </c>
      <c r="H184" s="330">
        <f t="shared" si="236"/>
        <v>59.64</v>
      </c>
      <c r="I184" s="140">
        <f t="shared" si="245"/>
        <v>77.454545454545453</v>
      </c>
      <c r="J184" s="140">
        <f t="shared" si="246"/>
        <v>77.814545454545453</v>
      </c>
      <c r="N184" s="214">
        <v>1401</v>
      </c>
      <c r="O184" s="679" t="s">
        <v>432</v>
      </c>
      <c r="P184" s="679"/>
      <c r="Q184" s="679"/>
      <c r="R184" s="453"/>
      <c r="S184" s="213">
        <v>26.98</v>
      </c>
      <c r="T184" s="213">
        <f t="shared" si="239"/>
        <v>34.931428571428569</v>
      </c>
      <c r="U184" s="242">
        <f t="shared" si="240"/>
        <v>26.62</v>
      </c>
      <c r="V184" s="254">
        <f t="shared" si="241"/>
        <v>34.571428571428569</v>
      </c>
      <c r="W184" s="254">
        <f t="shared" si="242"/>
        <v>34.931428571428569</v>
      </c>
    </row>
    <row r="185" spans="1:23" ht="55.5" customHeight="1" x14ac:dyDescent="0.65">
      <c r="A185" s="209">
        <v>3552</v>
      </c>
      <c r="B185" s="549" t="s">
        <v>386</v>
      </c>
      <c r="C185" s="549"/>
      <c r="D185" s="550"/>
      <c r="E185" s="210"/>
      <c r="F185" s="210">
        <v>58</v>
      </c>
      <c r="G185" s="329">
        <f t="shared" si="235"/>
        <v>75.217142857142861</v>
      </c>
      <c r="H185" s="330">
        <f t="shared" si="236"/>
        <v>57.64</v>
      </c>
      <c r="I185" s="140">
        <f t="shared" ref="I185:I186" si="247">SUM(H185/0.77)</f>
        <v>74.857142857142861</v>
      </c>
      <c r="J185" s="140">
        <f t="shared" ref="J185:J186" si="248">SUM(I185+0.36)</f>
        <v>75.217142857142861</v>
      </c>
      <c r="N185" s="102">
        <v>1448</v>
      </c>
      <c r="O185" s="284" t="s">
        <v>634</v>
      </c>
      <c r="P185" s="284"/>
      <c r="Q185" s="284"/>
      <c r="R185" s="102"/>
      <c r="S185" s="111">
        <v>26.98</v>
      </c>
      <c r="T185" s="111">
        <f t="shared" si="239"/>
        <v>34.931428571428569</v>
      </c>
      <c r="U185" s="242">
        <f t="shared" si="240"/>
        <v>26.62</v>
      </c>
      <c r="V185" s="254">
        <f t="shared" si="241"/>
        <v>34.571428571428569</v>
      </c>
      <c r="W185" s="254">
        <f t="shared" si="242"/>
        <v>34.931428571428569</v>
      </c>
    </row>
    <row r="186" spans="1:23" ht="55.5" customHeight="1" x14ac:dyDescent="0.65">
      <c r="A186" s="209">
        <v>3558</v>
      </c>
      <c r="B186" s="338" t="s">
        <v>623</v>
      </c>
      <c r="C186" s="338"/>
      <c r="D186" s="338"/>
      <c r="E186" s="210"/>
      <c r="F186" s="210">
        <v>74</v>
      </c>
      <c r="G186" s="329">
        <f t="shared" si="235"/>
        <v>95.99636363636364</v>
      </c>
      <c r="H186" s="330">
        <f t="shared" si="236"/>
        <v>73.64</v>
      </c>
      <c r="I186" s="140">
        <f t="shared" si="247"/>
        <v>95.63636363636364</v>
      </c>
      <c r="J186" s="140">
        <f t="shared" si="248"/>
        <v>95.99636363636364</v>
      </c>
      <c r="N186" s="102">
        <v>1402</v>
      </c>
      <c r="O186" s="543" t="s">
        <v>433</v>
      </c>
      <c r="P186" s="543"/>
      <c r="Q186" s="543"/>
      <c r="R186" s="102"/>
      <c r="S186" s="111">
        <v>26.15</v>
      </c>
      <c r="T186" s="111">
        <f t="shared" ref="T186" si="249">W186</f>
        <v>33.892337662337653</v>
      </c>
      <c r="U186" s="254">
        <f>S186-0.23</f>
        <v>25.919999999999998</v>
      </c>
      <c r="V186" s="254">
        <f t="shared" ref="V186" si="250">SUM(U186/0.77)</f>
        <v>33.662337662337656</v>
      </c>
      <c r="W186" s="254">
        <f>SUM(V186+0.23)</f>
        <v>33.892337662337653</v>
      </c>
    </row>
    <row r="187" spans="1:23" ht="55.5" customHeight="1" x14ac:dyDescent="0.6">
      <c r="A187" s="552" t="s">
        <v>99</v>
      </c>
      <c r="B187" s="553"/>
      <c r="C187" s="553"/>
      <c r="D187" s="553"/>
      <c r="E187" s="553"/>
      <c r="F187" s="553"/>
      <c r="G187" s="554"/>
      <c r="H187" s="18"/>
      <c r="I187" s="17"/>
      <c r="J187" s="17"/>
      <c r="N187" s="102">
        <v>1416</v>
      </c>
      <c r="O187" s="543" t="s">
        <v>434</v>
      </c>
      <c r="P187" s="543"/>
      <c r="Q187" s="543"/>
      <c r="R187" s="102"/>
      <c r="S187" s="111">
        <v>26.15</v>
      </c>
      <c r="T187" s="111">
        <f t="shared" ref="T187" si="251">W187</f>
        <v>33.892337662337653</v>
      </c>
      <c r="U187" s="254">
        <f>S187-0.23</f>
        <v>25.919999999999998</v>
      </c>
      <c r="V187" s="254">
        <f t="shared" ref="V187" si="252">SUM(U187/0.77)</f>
        <v>33.662337662337656</v>
      </c>
      <c r="W187" s="254">
        <f>SUM(V187+0.23)</f>
        <v>33.892337662337653</v>
      </c>
    </row>
    <row r="188" spans="1:23" ht="55.5" customHeight="1" x14ac:dyDescent="0.7">
      <c r="A188" s="209">
        <v>4900</v>
      </c>
      <c r="B188" s="332" t="s">
        <v>390</v>
      </c>
      <c r="C188" s="333"/>
      <c r="D188" s="337"/>
      <c r="E188" s="209"/>
      <c r="F188" s="210">
        <v>32.99</v>
      </c>
      <c r="G188" s="210">
        <f t="shared" ref="G188:G195" si="253">J188</f>
        <v>42.736623376623378</v>
      </c>
      <c r="H188" s="330">
        <f t="shared" ref="H188:H195" si="254">F188-0.36</f>
        <v>32.630000000000003</v>
      </c>
      <c r="I188" s="140">
        <f>SUM(H188/0.77)</f>
        <v>42.376623376623378</v>
      </c>
      <c r="J188" s="140">
        <f>SUM(I188+0.36)</f>
        <v>42.736623376623378</v>
      </c>
      <c r="N188" s="214">
        <v>1411</v>
      </c>
      <c r="O188" s="679" t="s">
        <v>435</v>
      </c>
      <c r="P188" s="679"/>
      <c r="Q188" s="679"/>
      <c r="R188" s="453"/>
      <c r="S188" s="213">
        <v>26.98</v>
      </c>
      <c r="T188" s="213">
        <v>33.630000000000003</v>
      </c>
      <c r="U188" s="254"/>
      <c r="V188" s="254"/>
      <c r="W188" s="254"/>
    </row>
    <row r="189" spans="1:23" ht="55.5" customHeight="1" x14ac:dyDescent="0.65">
      <c r="A189" s="209">
        <v>4927</v>
      </c>
      <c r="B189" s="333" t="s">
        <v>391</v>
      </c>
      <c r="C189" s="333"/>
      <c r="D189" s="337"/>
      <c r="E189" s="209"/>
      <c r="F189" s="210">
        <v>32.99</v>
      </c>
      <c r="G189" s="210">
        <f t="shared" si="253"/>
        <v>42.736623376623378</v>
      </c>
      <c r="H189" s="330">
        <f t="shared" si="254"/>
        <v>32.630000000000003</v>
      </c>
      <c r="I189" s="140">
        <f t="shared" ref="I189" si="255">SUM(H189/0.77)</f>
        <v>42.376623376623378</v>
      </c>
      <c r="J189" s="140">
        <f t="shared" ref="J189" si="256">SUM(I189+0.36)</f>
        <v>42.736623376623378</v>
      </c>
      <c r="N189" s="102">
        <v>1412</v>
      </c>
      <c r="O189" s="543" t="s">
        <v>436</v>
      </c>
      <c r="P189" s="543"/>
      <c r="Q189" s="543"/>
      <c r="R189" s="102"/>
      <c r="S189" s="111">
        <v>26.15</v>
      </c>
      <c r="T189" s="111">
        <f t="shared" ref="T189" si="257">W189</f>
        <v>33.892337662337653</v>
      </c>
      <c r="U189" s="254">
        <f>S189-0.23</f>
        <v>25.919999999999998</v>
      </c>
      <c r="V189" s="254">
        <f t="shared" ref="V189" si="258">SUM(U189/0.77)</f>
        <v>33.662337662337656</v>
      </c>
      <c r="W189" s="254">
        <f>SUM(V189+0.23)</f>
        <v>33.892337662337653</v>
      </c>
    </row>
    <row r="190" spans="1:23" ht="55.5" customHeight="1" x14ac:dyDescent="0.7">
      <c r="A190" s="209">
        <v>4929</v>
      </c>
      <c r="B190" s="332" t="s">
        <v>392</v>
      </c>
      <c r="C190" s="333"/>
      <c r="D190" s="336"/>
      <c r="E190" s="209"/>
      <c r="F190" s="210">
        <v>77.989999999999995</v>
      </c>
      <c r="G190" s="210">
        <f t="shared" si="253"/>
        <v>101.17818181818181</v>
      </c>
      <c r="H190" s="330">
        <f t="shared" si="254"/>
        <v>77.63</v>
      </c>
      <c r="I190" s="140">
        <f>SUM(H190/0.77)</f>
        <v>100.81818181818181</v>
      </c>
      <c r="J190" s="140">
        <f>SUM(I190+0.36)</f>
        <v>101.17818181818181</v>
      </c>
      <c r="N190" s="102">
        <v>1408</v>
      </c>
      <c r="O190" s="543" t="s">
        <v>437</v>
      </c>
      <c r="P190" s="543"/>
      <c r="Q190" s="543"/>
      <c r="R190" s="102"/>
      <c r="S190" s="111">
        <v>26.15</v>
      </c>
      <c r="T190" s="111">
        <f t="shared" ref="T190" si="259">W190</f>
        <v>33.892337662337653</v>
      </c>
      <c r="U190" s="254">
        <f>S190-0.23</f>
        <v>25.919999999999998</v>
      </c>
      <c r="V190" s="254">
        <f t="shared" ref="V190" si="260">SUM(U190/0.77)</f>
        <v>33.662337662337656</v>
      </c>
      <c r="W190" s="254">
        <f>SUM(V190+0.23)</f>
        <v>33.892337662337653</v>
      </c>
    </row>
    <row r="191" spans="1:23" ht="55.5" customHeight="1" x14ac:dyDescent="0.7">
      <c r="A191" s="209">
        <v>4903</v>
      </c>
      <c r="B191" s="332" t="s">
        <v>393</v>
      </c>
      <c r="C191" s="333"/>
      <c r="D191" s="337"/>
      <c r="E191" s="209"/>
      <c r="F191" s="210">
        <v>32.99</v>
      </c>
      <c r="G191" s="210">
        <f t="shared" si="253"/>
        <v>42.736623376623378</v>
      </c>
      <c r="H191" s="330">
        <f t="shared" si="254"/>
        <v>32.630000000000003</v>
      </c>
      <c r="I191" s="140">
        <f t="shared" ref="I191:I193" si="261">SUM(H191/0.77)</f>
        <v>42.376623376623378</v>
      </c>
      <c r="J191" s="140">
        <f t="shared" ref="J191:J193" si="262">SUM(I191+0.36)</f>
        <v>42.736623376623378</v>
      </c>
      <c r="N191" s="248"/>
      <c r="O191" s="619" t="s">
        <v>702</v>
      </c>
      <c r="P191" s="619"/>
      <c r="Q191" s="619"/>
      <c r="R191" s="619"/>
      <c r="S191" s="619"/>
      <c r="T191" s="619"/>
      <c r="U191" s="254"/>
      <c r="V191" s="254"/>
      <c r="W191" s="254"/>
    </row>
    <row r="192" spans="1:23" ht="55.5" customHeight="1" x14ac:dyDescent="0.7">
      <c r="A192" s="209">
        <v>4923</v>
      </c>
      <c r="B192" s="332" t="s">
        <v>394</v>
      </c>
      <c r="C192" s="333"/>
      <c r="D192" s="337"/>
      <c r="E192" s="209"/>
      <c r="F192" s="210">
        <v>34.99</v>
      </c>
      <c r="G192" s="210">
        <f t="shared" si="253"/>
        <v>45.334025974025977</v>
      </c>
      <c r="H192" s="330">
        <f t="shared" si="254"/>
        <v>34.630000000000003</v>
      </c>
      <c r="I192" s="140">
        <f t="shared" ref="I192" si="263">SUM(H192/0.77)</f>
        <v>44.974025974025977</v>
      </c>
      <c r="J192" s="140">
        <f t="shared" ref="J192" si="264">SUM(I192+0.36)</f>
        <v>45.334025974025977</v>
      </c>
      <c r="N192" s="214">
        <v>1447</v>
      </c>
      <c r="O192" s="684" t="s">
        <v>241</v>
      </c>
      <c r="P192" s="684"/>
      <c r="Q192" s="684"/>
      <c r="R192" s="453"/>
      <c r="S192" s="213">
        <v>26.98</v>
      </c>
      <c r="T192" s="213">
        <f t="shared" ref="T192" si="265">W192</f>
        <v>34.931428571428569</v>
      </c>
      <c r="U192" s="254">
        <f t="shared" ref="U192" si="266">S192-0.36</f>
        <v>26.62</v>
      </c>
      <c r="V192" s="254">
        <f t="shared" ref="V192" si="267">SUM(U192/0.77)</f>
        <v>34.571428571428569</v>
      </c>
      <c r="W192" s="254">
        <f t="shared" ref="W192" si="268">SUM(V192+0.36)</f>
        <v>34.931428571428569</v>
      </c>
    </row>
    <row r="193" spans="1:23" ht="55.5" customHeight="1" x14ac:dyDescent="0.7">
      <c r="A193" s="209">
        <v>4925</v>
      </c>
      <c r="B193" s="332" t="s">
        <v>395</v>
      </c>
      <c r="C193" s="333"/>
      <c r="D193" s="337"/>
      <c r="E193" s="209"/>
      <c r="F193" s="210">
        <v>34.99</v>
      </c>
      <c r="G193" s="210">
        <f t="shared" si="253"/>
        <v>45.334025974025977</v>
      </c>
      <c r="H193" s="330">
        <f t="shared" si="254"/>
        <v>34.630000000000003</v>
      </c>
      <c r="I193" s="140">
        <f t="shared" si="261"/>
        <v>44.974025974025977</v>
      </c>
      <c r="J193" s="140">
        <f t="shared" si="262"/>
        <v>45.334025974025977</v>
      </c>
      <c r="N193" s="248"/>
      <c r="O193" s="619" t="s">
        <v>734</v>
      </c>
      <c r="P193" s="619"/>
      <c r="Q193" s="619"/>
      <c r="R193" s="619"/>
      <c r="S193" s="619"/>
      <c r="T193" s="619"/>
      <c r="U193" s="254"/>
      <c r="V193" s="254"/>
      <c r="W193" s="254"/>
    </row>
    <row r="194" spans="1:23" ht="55.5" customHeight="1" x14ac:dyDescent="0.7">
      <c r="A194" s="209">
        <v>4928</v>
      </c>
      <c r="B194" s="549" t="s">
        <v>675</v>
      </c>
      <c r="C194" s="549"/>
      <c r="D194" s="550"/>
      <c r="E194" s="209"/>
      <c r="F194" s="210">
        <v>49.99</v>
      </c>
      <c r="G194" s="210">
        <f t="shared" si="253"/>
        <v>64.814545454545453</v>
      </c>
      <c r="H194" s="330">
        <f t="shared" si="254"/>
        <v>49.63</v>
      </c>
      <c r="I194" s="140">
        <f t="shared" ref="I194" si="269">SUM(H194/0.77)</f>
        <v>64.454545454545453</v>
      </c>
      <c r="J194" s="140">
        <f t="shared" ref="J194" si="270">SUM(I194+0.36)</f>
        <v>64.814545454545453</v>
      </c>
      <c r="N194" s="214"/>
      <c r="O194" s="684" t="s">
        <v>735</v>
      </c>
      <c r="P194" s="684"/>
      <c r="Q194" s="684"/>
      <c r="R194" s="453"/>
      <c r="S194" s="213">
        <v>92.15</v>
      </c>
      <c r="T194" s="213">
        <f t="shared" ref="T194" si="271">W194</f>
        <v>119.56779220779221</v>
      </c>
      <c r="U194" s="254">
        <f t="shared" ref="U194" si="272">S194-0.36</f>
        <v>91.79</v>
      </c>
      <c r="V194" s="254">
        <f t="shared" ref="V194" si="273">SUM(U194/0.77)</f>
        <v>119.20779220779221</v>
      </c>
      <c r="W194" s="254">
        <f t="shared" ref="W194" si="274">SUM(V194+0.36)</f>
        <v>119.56779220779221</v>
      </c>
    </row>
    <row r="195" spans="1:23" ht="55.5" customHeight="1" x14ac:dyDescent="0.7">
      <c r="A195" s="209">
        <v>4933</v>
      </c>
      <c r="B195" s="338" t="s">
        <v>396</v>
      </c>
      <c r="C195" s="338"/>
      <c r="D195" s="339"/>
      <c r="E195" s="209"/>
      <c r="F195" s="210">
        <v>62.99</v>
      </c>
      <c r="G195" s="210">
        <f t="shared" si="253"/>
        <v>81.697662337662337</v>
      </c>
      <c r="H195" s="330">
        <f t="shared" si="254"/>
        <v>62.63</v>
      </c>
      <c r="I195" s="140">
        <f>SUM(H195/0.77)</f>
        <v>81.337662337662337</v>
      </c>
      <c r="J195" s="140">
        <f>SUM(I195+0.36)</f>
        <v>81.697662337662337</v>
      </c>
      <c r="N195" s="248"/>
      <c r="O195" s="548" t="s">
        <v>440</v>
      </c>
      <c r="P195" s="548"/>
      <c r="Q195" s="548"/>
      <c r="R195" s="548"/>
      <c r="S195" s="548"/>
      <c r="T195" s="548"/>
      <c r="U195" s="254"/>
      <c r="V195" s="254"/>
      <c r="W195" s="254"/>
    </row>
    <row r="196" spans="1:23" ht="55.5" customHeight="1" x14ac:dyDescent="0.7">
      <c r="A196" s="552" t="s">
        <v>97</v>
      </c>
      <c r="B196" s="553"/>
      <c r="C196" s="553"/>
      <c r="D196" s="553"/>
      <c r="E196" s="553"/>
      <c r="F196" s="553"/>
      <c r="G196" s="554"/>
      <c r="H196" s="18"/>
      <c r="I196" s="17"/>
      <c r="J196" s="17"/>
      <c r="N196" s="214">
        <v>1450</v>
      </c>
      <c r="O196" s="679" t="s">
        <v>439</v>
      </c>
      <c r="P196" s="679"/>
      <c r="Q196" s="679"/>
      <c r="R196" s="453"/>
      <c r="S196" s="213">
        <v>26.98</v>
      </c>
      <c r="T196" s="213">
        <v>33.630000000000003</v>
      </c>
      <c r="U196" s="254">
        <f t="shared" ref="U196" si="275">S214-0.36</f>
        <v>27.22</v>
      </c>
      <c r="V196" s="254">
        <f>SUM(U196/0.77)</f>
        <v>35.350649350649348</v>
      </c>
      <c r="W196" s="254">
        <f>SUM(V196+0.36)</f>
        <v>35.710649350649348</v>
      </c>
    </row>
    <row r="197" spans="1:23" ht="55.5" customHeight="1" x14ac:dyDescent="0.7">
      <c r="A197" s="340">
        <v>4501</v>
      </c>
      <c r="B197" s="332" t="s">
        <v>397</v>
      </c>
      <c r="C197" s="333"/>
      <c r="D197" s="336"/>
      <c r="E197" s="209"/>
      <c r="F197" s="210">
        <v>66.989999999999995</v>
      </c>
      <c r="G197" s="210">
        <f t="shared" ref="G197:G204" si="276">J197</f>
        <v>86.892467532467521</v>
      </c>
      <c r="H197" s="330">
        <f t="shared" ref="H197:H204" si="277">F197-0.36</f>
        <v>66.63</v>
      </c>
      <c r="I197" s="140">
        <f t="shared" ref="I197:I203" si="278">SUM(H197/0.77)</f>
        <v>86.532467532467521</v>
      </c>
      <c r="J197" s="140">
        <f t="shared" ref="J197:J203" si="279">SUM(I197+0.36)</f>
        <v>86.892467532467521</v>
      </c>
      <c r="N197" s="102">
        <v>1470</v>
      </c>
      <c r="O197" s="543" t="s">
        <v>637</v>
      </c>
      <c r="P197" s="543"/>
      <c r="Q197" s="543"/>
      <c r="R197" s="102"/>
      <c r="S197" s="111">
        <v>26.15</v>
      </c>
      <c r="T197" s="111">
        <f t="shared" ref="T197" si="280">W197</f>
        <v>33.892337662337653</v>
      </c>
      <c r="U197" s="254">
        <f>S197-0.23</f>
        <v>25.919999999999998</v>
      </c>
      <c r="V197" s="254">
        <f t="shared" ref="V197" si="281">SUM(U197/0.77)</f>
        <v>33.662337662337656</v>
      </c>
      <c r="W197" s="254">
        <f>SUM(V197+0.23)</f>
        <v>33.892337662337653</v>
      </c>
    </row>
    <row r="198" spans="1:23" ht="55.5" customHeight="1" x14ac:dyDescent="0.7">
      <c r="A198" s="209">
        <v>4508</v>
      </c>
      <c r="B198" s="332" t="s">
        <v>398</v>
      </c>
      <c r="C198" s="333"/>
      <c r="D198" s="336"/>
      <c r="E198" s="209"/>
      <c r="F198" s="210">
        <v>41.99</v>
      </c>
      <c r="G198" s="210">
        <f>J198</f>
        <v>54.424935064935063</v>
      </c>
      <c r="H198" s="330">
        <f>F198-0.36</f>
        <v>41.63</v>
      </c>
      <c r="I198" s="140">
        <f>SUM(H198/0.77)</f>
        <v>54.064935064935064</v>
      </c>
      <c r="J198" s="140">
        <f>SUM(I198+0.36)</f>
        <v>54.424935064935063</v>
      </c>
      <c r="N198" s="102">
        <v>1471</v>
      </c>
      <c r="O198" s="543" t="s">
        <v>636</v>
      </c>
      <c r="P198" s="543"/>
      <c r="Q198" s="543"/>
      <c r="R198" s="102"/>
      <c r="S198" s="111">
        <v>26.15</v>
      </c>
      <c r="T198" s="111">
        <f t="shared" ref="T198" si="282">W198</f>
        <v>33.892337662337653</v>
      </c>
      <c r="U198" s="254">
        <f>S198-0.23</f>
        <v>25.919999999999998</v>
      </c>
      <c r="V198" s="254">
        <f t="shared" ref="V198" si="283">SUM(U198/0.77)</f>
        <v>33.662337662337656</v>
      </c>
      <c r="W198" s="254">
        <f>SUM(V198+0.23)</f>
        <v>33.892337662337653</v>
      </c>
    </row>
    <row r="199" spans="1:23" ht="55.5" customHeight="1" x14ac:dyDescent="0.7">
      <c r="A199" s="209">
        <v>4509</v>
      </c>
      <c r="B199" s="332" t="s">
        <v>399</v>
      </c>
      <c r="C199" s="333"/>
      <c r="D199" s="336"/>
      <c r="E199" s="209"/>
      <c r="F199" s="210">
        <v>41.99</v>
      </c>
      <c r="G199" s="210">
        <f>J199</f>
        <v>54.424935064935063</v>
      </c>
      <c r="H199" s="330">
        <f>F199-0.36</f>
        <v>41.63</v>
      </c>
      <c r="I199" s="140">
        <f>SUM(H199/0.77)</f>
        <v>54.064935064935064</v>
      </c>
      <c r="J199" s="140">
        <f>SUM(I199+0.36)</f>
        <v>54.424935064935063</v>
      </c>
      <c r="N199" s="102">
        <v>1451</v>
      </c>
      <c r="O199" s="284" t="s">
        <v>635</v>
      </c>
      <c r="P199" s="284"/>
      <c r="Q199" s="284"/>
      <c r="R199" s="102"/>
      <c r="S199" s="111">
        <v>22.65</v>
      </c>
      <c r="T199" s="111">
        <f>W199</f>
        <v>29.308051948051947</v>
      </c>
      <c r="U199" s="242">
        <f>S199-0.36</f>
        <v>22.29</v>
      </c>
      <c r="V199" s="254">
        <f>SUM(U199/0.77)</f>
        <v>28.948051948051948</v>
      </c>
      <c r="W199" s="254">
        <f>SUM(V199+0.36)</f>
        <v>29.308051948051947</v>
      </c>
    </row>
    <row r="200" spans="1:23" ht="55.5" customHeight="1" x14ac:dyDescent="0.7">
      <c r="A200" s="340">
        <v>4500</v>
      </c>
      <c r="B200" s="332" t="s">
        <v>400</v>
      </c>
      <c r="C200" s="333"/>
      <c r="D200" s="336"/>
      <c r="E200" s="209"/>
      <c r="F200" s="210">
        <v>48.99</v>
      </c>
      <c r="G200" s="210">
        <f>J200</f>
        <v>63.515844155844157</v>
      </c>
      <c r="H200" s="330">
        <f>F200-0.36</f>
        <v>48.63</v>
      </c>
      <c r="I200" s="140">
        <f>SUM(H200/0.77)</f>
        <v>63.155844155844157</v>
      </c>
      <c r="J200" s="140">
        <f>SUM(I200+0.36)</f>
        <v>63.515844155844157</v>
      </c>
      <c r="N200" s="248"/>
      <c r="O200" s="548" t="s">
        <v>638</v>
      </c>
      <c r="P200" s="548"/>
      <c r="Q200" s="548"/>
      <c r="R200" s="548"/>
      <c r="S200" s="548"/>
      <c r="T200" s="548"/>
      <c r="U200" s="254"/>
      <c r="V200" s="254"/>
      <c r="W200" s="254"/>
    </row>
    <row r="201" spans="1:23" ht="55.5" customHeight="1" x14ac:dyDescent="0.7">
      <c r="A201" s="209">
        <v>4513</v>
      </c>
      <c r="B201" s="332" t="s">
        <v>701</v>
      </c>
      <c r="C201" s="333"/>
      <c r="D201" s="336"/>
      <c r="E201" s="209"/>
      <c r="F201" s="210">
        <v>50.99</v>
      </c>
      <c r="G201" s="210">
        <f t="shared" si="276"/>
        <v>66.113246753246756</v>
      </c>
      <c r="H201" s="330">
        <f t="shared" si="277"/>
        <v>50.63</v>
      </c>
      <c r="I201" s="140">
        <f t="shared" si="278"/>
        <v>65.753246753246756</v>
      </c>
      <c r="J201" s="140">
        <f t="shared" si="279"/>
        <v>66.113246753246756</v>
      </c>
      <c r="N201" s="214">
        <v>1440</v>
      </c>
      <c r="O201" s="679" t="s">
        <v>639</v>
      </c>
      <c r="P201" s="679"/>
      <c r="Q201" s="679"/>
      <c r="R201" s="453"/>
      <c r="S201" s="213">
        <v>26.98</v>
      </c>
      <c r="T201" s="213">
        <v>33.630000000000003</v>
      </c>
      <c r="U201" s="254">
        <f t="shared" ref="U201" si="284">S219-0.36</f>
        <v>19.22</v>
      </c>
      <c r="V201" s="254">
        <f>SUM(U201/0.77)</f>
        <v>24.961038961038959</v>
      </c>
      <c r="W201" s="254">
        <f>SUM(V201+0.36)</f>
        <v>25.321038961038958</v>
      </c>
    </row>
    <row r="202" spans="1:23" ht="55.5" customHeight="1" x14ac:dyDescent="0.7">
      <c r="A202" s="209">
        <v>4553</v>
      </c>
      <c r="B202" s="332" t="s">
        <v>677</v>
      </c>
      <c r="C202" s="333"/>
      <c r="D202" s="336"/>
      <c r="E202" s="209"/>
      <c r="F202" s="210">
        <v>68.989999999999995</v>
      </c>
      <c r="G202" s="210">
        <f>J202</f>
        <v>89.489870129870127</v>
      </c>
      <c r="H202" s="330">
        <f>F202-0.36</f>
        <v>68.63</v>
      </c>
      <c r="I202" s="140">
        <f>SUM(H202/0.77)</f>
        <v>89.129870129870127</v>
      </c>
      <c r="J202" s="140">
        <f>SUM(I202+0.36)</f>
        <v>89.489870129870127</v>
      </c>
      <c r="N202" s="102">
        <v>1452</v>
      </c>
      <c r="O202" s="284" t="s">
        <v>640</v>
      </c>
      <c r="P202" s="284"/>
      <c r="Q202" s="284"/>
      <c r="R202" s="102">
        <v>2.76</v>
      </c>
      <c r="S202" s="111">
        <v>21.99</v>
      </c>
      <c r="T202" s="111">
        <f>W202</f>
        <v>28.450909090909089</v>
      </c>
      <c r="U202" s="242">
        <f>S202-0.36</f>
        <v>21.63</v>
      </c>
      <c r="V202" s="254">
        <f>SUM(U202/0.77)</f>
        <v>28.09090909090909</v>
      </c>
      <c r="W202" s="254">
        <f>SUM(V202+0.36)</f>
        <v>28.450909090909089</v>
      </c>
    </row>
    <row r="203" spans="1:23" ht="55.5" customHeight="1" x14ac:dyDescent="0.7">
      <c r="A203" s="209">
        <v>4506</v>
      </c>
      <c r="B203" s="332" t="s">
        <v>627</v>
      </c>
      <c r="C203" s="333"/>
      <c r="D203" s="336"/>
      <c r="E203" s="209"/>
      <c r="F203" s="210">
        <v>50.99</v>
      </c>
      <c r="G203" s="210">
        <f t="shared" si="276"/>
        <v>66.113246753246756</v>
      </c>
      <c r="H203" s="330">
        <f t="shared" si="277"/>
        <v>50.63</v>
      </c>
      <c r="I203" s="140">
        <f t="shared" si="278"/>
        <v>65.753246753246756</v>
      </c>
      <c r="J203" s="140">
        <f t="shared" si="279"/>
        <v>66.113246753246756</v>
      </c>
      <c r="N203" s="102">
        <v>1442</v>
      </c>
      <c r="O203" s="543" t="s">
        <v>697</v>
      </c>
      <c r="P203" s="543"/>
      <c r="Q203" s="543"/>
      <c r="R203" s="102"/>
      <c r="S203" s="111">
        <v>26.15</v>
      </c>
      <c r="T203" s="111">
        <f t="shared" ref="T203" si="285">W203</f>
        <v>33.892337662337653</v>
      </c>
      <c r="U203" s="254">
        <f>S203-0.23</f>
        <v>25.919999999999998</v>
      </c>
      <c r="V203" s="254">
        <f t="shared" ref="V203" si="286">SUM(U203/0.77)</f>
        <v>33.662337662337656</v>
      </c>
      <c r="W203" s="254">
        <f>SUM(V203+0.23)</f>
        <v>33.892337662337653</v>
      </c>
    </row>
    <row r="204" spans="1:23" ht="55.5" customHeight="1" x14ac:dyDescent="0.7">
      <c r="A204" s="209">
        <v>4519</v>
      </c>
      <c r="B204" s="409" t="s">
        <v>731</v>
      </c>
      <c r="C204" s="409"/>
      <c r="D204" s="418"/>
      <c r="E204" s="209"/>
      <c r="F204" s="210">
        <v>50.99</v>
      </c>
      <c r="G204" s="210">
        <f t="shared" si="276"/>
        <v>66.113246753246756</v>
      </c>
      <c r="H204" s="330">
        <f t="shared" si="277"/>
        <v>50.63</v>
      </c>
      <c r="I204" s="140">
        <f t="shared" ref="I204" si="287">SUM(H204/0.77)</f>
        <v>65.753246753246756</v>
      </c>
      <c r="J204" s="140">
        <f t="shared" ref="J204" si="288">SUM(I204+0.36)</f>
        <v>66.113246753246756</v>
      </c>
      <c r="N204" s="248"/>
      <c r="O204" s="619" t="s">
        <v>353</v>
      </c>
      <c r="P204" s="619"/>
      <c r="Q204" s="619"/>
      <c r="R204" s="619"/>
      <c r="S204" s="619"/>
      <c r="T204" s="619"/>
      <c r="U204" s="254"/>
      <c r="V204" s="254"/>
      <c r="W204" s="254"/>
    </row>
    <row r="205" spans="1:23" ht="55.5" customHeight="1" x14ac:dyDescent="0.7">
      <c r="A205" s="552" t="s">
        <v>95</v>
      </c>
      <c r="B205" s="553"/>
      <c r="C205" s="553"/>
      <c r="D205" s="553"/>
      <c r="E205" s="553"/>
      <c r="F205" s="553"/>
      <c r="G205" s="554"/>
      <c r="I205" s="13"/>
      <c r="J205" s="13"/>
      <c r="N205" s="102">
        <v>1520</v>
      </c>
      <c r="O205" s="272" t="s">
        <v>354</v>
      </c>
      <c r="P205" s="272"/>
      <c r="Q205" s="272"/>
      <c r="R205" s="255"/>
      <c r="S205" s="111">
        <v>30.98</v>
      </c>
      <c r="T205" s="111">
        <f t="shared" ref="T205:T206" si="289">W205</f>
        <v>40.126233766233767</v>
      </c>
      <c r="U205" s="254">
        <f t="shared" ref="U205" si="290">S205-0.36</f>
        <v>30.62</v>
      </c>
      <c r="V205" s="254">
        <f t="shared" ref="V205:V206" si="291">SUM(U205/0.77)</f>
        <v>39.766233766233768</v>
      </c>
      <c r="W205" s="254">
        <f t="shared" ref="W205" si="292">SUM(V205+0.36)</f>
        <v>40.126233766233767</v>
      </c>
    </row>
    <row r="206" spans="1:23" ht="55.5" customHeight="1" x14ac:dyDescent="0.7">
      <c r="A206" s="209">
        <v>4696</v>
      </c>
      <c r="B206" s="333" t="s">
        <v>401</v>
      </c>
      <c r="C206" s="333"/>
      <c r="D206" s="336"/>
      <c r="E206" s="341"/>
      <c r="F206" s="210">
        <v>46</v>
      </c>
      <c r="G206" s="210">
        <f>J206</f>
        <v>59.632727272727273</v>
      </c>
      <c r="H206" s="330">
        <f>F206-0.36</f>
        <v>45.64</v>
      </c>
      <c r="I206" s="140">
        <f>SUM(H206/0.77)</f>
        <v>59.272727272727273</v>
      </c>
      <c r="J206" s="140">
        <f>SUM(I206+0.36)</f>
        <v>59.632727272727273</v>
      </c>
      <c r="N206" s="102">
        <v>1529</v>
      </c>
      <c r="O206" s="543" t="s">
        <v>511</v>
      </c>
      <c r="P206" s="543"/>
      <c r="Q206" s="543"/>
      <c r="R206" s="102"/>
      <c r="S206" s="111">
        <v>33.950000000000003</v>
      </c>
      <c r="T206" s="111">
        <f t="shared" si="289"/>
        <v>44.022207792207794</v>
      </c>
      <c r="U206" s="254">
        <f>S206-0.23</f>
        <v>33.720000000000006</v>
      </c>
      <c r="V206" s="254">
        <f t="shared" si="291"/>
        <v>43.792207792207797</v>
      </c>
      <c r="W206" s="254">
        <f>SUM(V206+0.23)</f>
        <v>44.022207792207794</v>
      </c>
    </row>
    <row r="207" spans="1:23" ht="55.5" customHeight="1" x14ac:dyDescent="0.7">
      <c r="A207" s="209">
        <v>4688</v>
      </c>
      <c r="B207" s="333" t="s">
        <v>403</v>
      </c>
      <c r="C207" s="333"/>
      <c r="D207" s="336"/>
      <c r="E207" s="341"/>
      <c r="F207" s="210">
        <v>69.989999999999995</v>
      </c>
      <c r="G207" s="210">
        <f>J207</f>
        <v>90.788571428571416</v>
      </c>
      <c r="H207" s="330">
        <f>F207-0.36</f>
        <v>69.63</v>
      </c>
      <c r="I207" s="140">
        <f>SUM(H207/0.77)</f>
        <v>90.428571428571416</v>
      </c>
      <c r="J207" s="140">
        <f>SUM(I207+0.36)</f>
        <v>90.788571428571416</v>
      </c>
      <c r="N207" s="248"/>
      <c r="O207" s="533" t="s">
        <v>538</v>
      </c>
      <c r="P207" s="533"/>
      <c r="Q207" s="533"/>
      <c r="R207" s="533"/>
      <c r="S207" s="533"/>
      <c r="T207" s="533"/>
      <c r="U207" s="254"/>
      <c r="V207" s="254"/>
      <c r="W207" s="254"/>
    </row>
    <row r="208" spans="1:23" ht="55.5" customHeight="1" x14ac:dyDescent="0.7">
      <c r="A208" s="209">
        <v>4687</v>
      </c>
      <c r="B208" s="333" t="s">
        <v>404</v>
      </c>
      <c r="C208" s="333"/>
      <c r="D208" s="336"/>
      <c r="E208" s="341"/>
      <c r="F208" s="210">
        <v>69.989999999999995</v>
      </c>
      <c r="G208" s="210">
        <f>J208</f>
        <v>90.788571428571416</v>
      </c>
      <c r="H208" s="330">
        <f>F208-0.36</f>
        <v>69.63</v>
      </c>
      <c r="I208" s="140">
        <f>SUM(H208/0.77)</f>
        <v>90.428571428571416</v>
      </c>
      <c r="J208" s="140">
        <f>SUM(I208+0.36)</f>
        <v>90.788571428571416</v>
      </c>
      <c r="N208" s="102">
        <v>1490</v>
      </c>
      <c r="O208" s="284" t="s">
        <v>539</v>
      </c>
      <c r="P208" s="284"/>
      <c r="Q208" s="284"/>
      <c r="R208" s="102"/>
      <c r="S208" s="19">
        <v>26.98</v>
      </c>
      <c r="T208" s="46">
        <f t="shared" ref="T208" si="293">W208</f>
        <v>34.958311688311689</v>
      </c>
      <c r="U208" s="18">
        <f>S208-0.27</f>
        <v>26.71</v>
      </c>
      <c r="V208" s="17">
        <f t="shared" ref="V208" si="294">SUM(U208/0.77)</f>
        <v>34.688311688311686</v>
      </c>
      <c r="W208" s="17">
        <f>SUM(V208+0.27)</f>
        <v>34.958311688311689</v>
      </c>
    </row>
    <row r="209" spans="1:28" ht="55.5" customHeight="1" x14ac:dyDescent="0.7">
      <c r="A209" s="209">
        <v>4697</v>
      </c>
      <c r="B209" s="333" t="s">
        <v>405</v>
      </c>
      <c r="C209" s="333"/>
      <c r="D209" s="336"/>
      <c r="E209" s="341"/>
      <c r="F209" s="210">
        <v>58</v>
      </c>
      <c r="G209" s="210">
        <f>J209</f>
        <v>75.217142857142861</v>
      </c>
      <c r="H209" s="330">
        <f>F209-0.36</f>
        <v>57.64</v>
      </c>
      <c r="I209" s="140">
        <f>SUM(H209/0.77)</f>
        <v>74.857142857142861</v>
      </c>
      <c r="J209" s="140">
        <f>SUM(I209+0.36)</f>
        <v>75.217142857142861</v>
      </c>
      <c r="N209" s="102">
        <v>1498</v>
      </c>
      <c r="O209" s="543" t="s">
        <v>540</v>
      </c>
      <c r="P209" s="543"/>
      <c r="Q209" s="543"/>
      <c r="R209" s="111">
        <v>4</v>
      </c>
      <c r="S209" s="111">
        <v>29.95</v>
      </c>
      <c r="T209" s="111">
        <f t="shared" ref="T209:T210" si="295">W209</f>
        <v>38.827402597402589</v>
      </c>
      <c r="U209" s="254">
        <f>S209-0.23</f>
        <v>29.72</v>
      </c>
      <c r="V209" s="254">
        <f t="shared" ref="V209:V210" si="296">SUM(U209/0.77)</f>
        <v>38.597402597402592</v>
      </c>
      <c r="W209" s="254">
        <f>SUM(V209+0.23)</f>
        <v>38.827402597402589</v>
      </c>
    </row>
    <row r="210" spans="1:28" ht="55.5" customHeight="1" x14ac:dyDescent="0.75">
      <c r="A210" s="537" t="s">
        <v>92</v>
      </c>
      <c r="B210" s="538"/>
      <c r="C210" s="538"/>
      <c r="D210" s="538"/>
      <c r="E210" s="538"/>
      <c r="F210" s="538"/>
      <c r="G210" s="539"/>
      <c r="H210" s="18"/>
      <c r="I210" s="17"/>
      <c r="J210" s="17"/>
      <c r="N210" s="102">
        <v>1499</v>
      </c>
      <c r="O210" s="543" t="s">
        <v>541</v>
      </c>
      <c r="P210" s="543"/>
      <c r="Q210" s="543"/>
      <c r="R210" s="111">
        <v>4</v>
      </c>
      <c r="S210" s="111">
        <v>29.95</v>
      </c>
      <c r="T210" s="111">
        <f t="shared" si="295"/>
        <v>38.827402597402589</v>
      </c>
      <c r="U210" s="254">
        <f>S210-0.23</f>
        <v>29.72</v>
      </c>
      <c r="V210" s="254">
        <f t="shared" si="296"/>
        <v>38.597402597402592</v>
      </c>
      <c r="W210" s="254">
        <f>SUM(V210+0.23)</f>
        <v>38.827402597402589</v>
      </c>
    </row>
    <row r="211" spans="1:28" ht="55.5" customHeight="1" x14ac:dyDescent="0.7">
      <c r="A211" s="209">
        <v>4628</v>
      </c>
      <c r="B211" s="333" t="s">
        <v>406</v>
      </c>
      <c r="C211" s="333"/>
      <c r="D211" s="337"/>
      <c r="E211" s="210"/>
      <c r="F211" s="210">
        <v>55</v>
      </c>
      <c r="G211" s="329">
        <f t="shared" ref="G211:G221" si="297">J211</f>
        <v>71.321038961038965</v>
      </c>
      <c r="H211" s="330">
        <f t="shared" ref="H211:H230" si="298">F211-0.36</f>
        <v>54.64</v>
      </c>
      <c r="I211" s="140">
        <f>SUM(H211/0.77)</f>
        <v>70.961038961038966</v>
      </c>
      <c r="J211" s="140">
        <f>SUM(I211+0.36)</f>
        <v>71.321038961038965</v>
      </c>
      <c r="N211" s="248"/>
      <c r="O211" s="619" t="s">
        <v>550</v>
      </c>
      <c r="P211" s="619"/>
      <c r="Q211" s="619"/>
      <c r="R211" s="619"/>
      <c r="S211" s="619"/>
      <c r="T211" s="619"/>
      <c r="U211" s="254"/>
      <c r="V211" s="254"/>
      <c r="W211" s="254"/>
    </row>
    <row r="212" spans="1:28" ht="55.5" customHeight="1" x14ac:dyDescent="0.7">
      <c r="A212" s="209">
        <v>4642</v>
      </c>
      <c r="B212" s="333" t="s">
        <v>416</v>
      </c>
      <c r="C212" s="333"/>
      <c r="D212" s="337"/>
      <c r="E212" s="210"/>
      <c r="F212" s="210">
        <v>55</v>
      </c>
      <c r="G212" s="342">
        <f t="shared" si="297"/>
        <v>71.321038961038965</v>
      </c>
      <c r="H212" s="330">
        <f t="shared" si="298"/>
        <v>54.64</v>
      </c>
      <c r="I212" s="140">
        <f>SUM(H212/0.77)</f>
        <v>70.961038961038966</v>
      </c>
      <c r="J212" s="140">
        <f>SUM(I212+0.36)</f>
        <v>71.321038961038965</v>
      </c>
      <c r="N212" s="102">
        <v>1150</v>
      </c>
      <c r="O212" s="272" t="s">
        <v>241</v>
      </c>
      <c r="P212" s="272"/>
      <c r="Q212" s="272"/>
      <c r="R212" s="255"/>
      <c r="S212" s="111">
        <v>26.98</v>
      </c>
      <c r="T212" s="111">
        <f t="shared" ref="T212" si="299">W212</f>
        <v>34.931428571428569</v>
      </c>
      <c r="U212" s="254">
        <f t="shared" ref="U212" si="300">S212-0.36</f>
        <v>26.62</v>
      </c>
      <c r="V212" s="254">
        <f t="shared" ref="V212" si="301">SUM(U212/0.77)</f>
        <v>34.571428571428569</v>
      </c>
      <c r="W212" s="254">
        <f t="shared" ref="W212" si="302">SUM(V212+0.36)</f>
        <v>34.931428571428569</v>
      </c>
    </row>
    <row r="213" spans="1:28" ht="55.5" customHeight="1" x14ac:dyDescent="0.7">
      <c r="A213" s="209">
        <v>4620</v>
      </c>
      <c r="B213" s="333" t="s">
        <v>407</v>
      </c>
      <c r="C213" s="333"/>
      <c r="D213" s="423"/>
      <c r="E213" s="210"/>
      <c r="F213" s="210">
        <v>30.99</v>
      </c>
      <c r="G213" s="329">
        <f t="shared" si="297"/>
        <v>40.139220779220778</v>
      </c>
      <c r="H213" s="330">
        <f t="shared" si="298"/>
        <v>30.63</v>
      </c>
      <c r="I213" s="140">
        <f t="shared" ref="I213:I219" si="303">SUM(H213/0.77)</f>
        <v>39.779220779220779</v>
      </c>
      <c r="J213" s="140">
        <f t="shared" ref="J213:J219" si="304">SUM(I213+0.36)</f>
        <v>40.139220779220778</v>
      </c>
      <c r="N213" s="71"/>
      <c r="O213" s="570" t="s">
        <v>530</v>
      </c>
      <c r="P213" s="570"/>
      <c r="Q213" s="570"/>
      <c r="R213" s="570"/>
      <c r="S213" s="570"/>
      <c r="T213" s="570"/>
      <c r="U213" s="254"/>
      <c r="V213" s="254"/>
      <c r="W213" s="254"/>
    </row>
    <row r="214" spans="1:28" ht="55.5" customHeight="1" x14ac:dyDescent="0.7">
      <c r="A214" s="209">
        <v>4621</v>
      </c>
      <c r="B214" s="333" t="s">
        <v>408</v>
      </c>
      <c r="C214" s="333"/>
      <c r="D214" s="337"/>
      <c r="E214" s="210" t="s">
        <v>37</v>
      </c>
      <c r="F214" s="209">
        <v>27.99</v>
      </c>
      <c r="G214" s="329">
        <f t="shared" si="297"/>
        <v>36.243116883116883</v>
      </c>
      <c r="H214" s="330">
        <f t="shared" si="298"/>
        <v>27.63</v>
      </c>
      <c r="I214" s="140">
        <f t="shared" si="303"/>
        <v>35.883116883116884</v>
      </c>
      <c r="J214" s="140">
        <f t="shared" si="304"/>
        <v>36.243116883116883</v>
      </c>
      <c r="N214" s="102">
        <v>1530</v>
      </c>
      <c r="O214" s="543" t="s">
        <v>531</v>
      </c>
      <c r="P214" s="543"/>
      <c r="Q214" s="543"/>
      <c r="R214" s="255"/>
      <c r="S214" s="111">
        <v>27.58</v>
      </c>
      <c r="T214" s="111">
        <f>W214</f>
        <v>35.710649350649348</v>
      </c>
      <c r="U214" s="242">
        <f>S214-0.36</f>
        <v>27.22</v>
      </c>
      <c r="V214" s="254">
        <f>SUM(U214/0.77)</f>
        <v>35.350649350649348</v>
      </c>
      <c r="W214" s="254">
        <f>SUM(V214+0.36)</f>
        <v>35.710649350649348</v>
      </c>
    </row>
    <row r="215" spans="1:28" ht="55.5" customHeight="1" x14ac:dyDescent="0.7">
      <c r="A215" s="209">
        <v>4600</v>
      </c>
      <c r="B215" s="333" t="s">
        <v>409</v>
      </c>
      <c r="C215" s="333"/>
      <c r="D215" s="423"/>
      <c r="E215" s="210"/>
      <c r="F215" s="210">
        <v>30.99</v>
      </c>
      <c r="G215" s="329">
        <f t="shared" si="297"/>
        <v>40.139220779220778</v>
      </c>
      <c r="H215" s="330">
        <f t="shared" si="298"/>
        <v>30.63</v>
      </c>
      <c r="I215" s="140">
        <f>SUM(H215/0.77)</f>
        <v>39.779220779220779</v>
      </c>
      <c r="J215" s="140">
        <f>SUM(I215+0.36)</f>
        <v>40.139220779220778</v>
      </c>
      <c r="N215" s="102">
        <v>1549</v>
      </c>
      <c r="O215" s="284" t="s">
        <v>533</v>
      </c>
      <c r="P215" s="284"/>
      <c r="Q215" s="284"/>
      <c r="R215" s="102"/>
      <c r="S215" s="111">
        <v>24.99</v>
      </c>
      <c r="T215" s="111">
        <f>W215</f>
        <v>32.347012987012988</v>
      </c>
      <c r="U215" s="242">
        <f>S215-0.36</f>
        <v>24.63</v>
      </c>
      <c r="V215" s="254">
        <f>SUM(U215/0.77)</f>
        <v>31.987012987012985</v>
      </c>
      <c r="W215" s="254">
        <f>SUM(V215+0.36)</f>
        <v>32.347012987012988</v>
      </c>
    </row>
    <row r="216" spans="1:28" ht="55.5" customHeight="1" x14ac:dyDescent="0.7">
      <c r="A216" s="209">
        <v>4636</v>
      </c>
      <c r="B216" s="333" t="s">
        <v>410</v>
      </c>
      <c r="C216" s="333"/>
      <c r="D216" s="337"/>
      <c r="E216" s="210"/>
      <c r="F216" s="210">
        <v>30.99</v>
      </c>
      <c r="G216" s="329">
        <f t="shared" si="297"/>
        <v>40.139220779220778</v>
      </c>
      <c r="H216" s="330">
        <f t="shared" si="298"/>
        <v>30.63</v>
      </c>
      <c r="I216" s="140">
        <f t="shared" ref="I216:I217" si="305">SUM(H216/0.77)</f>
        <v>39.779220779220779</v>
      </c>
      <c r="J216" s="140">
        <f t="shared" ref="J216:J217" si="306">SUM(I216+0.36)</f>
        <v>40.139220779220778</v>
      </c>
      <c r="N216" s="102">
        <v>1531</v>
      </c>
      <c r="O216" s="284" t="s">
        <v>532</v>
      </c>
      <c r="P216" s="284"/>
      <c r="Q216" s="284"/>
      <c r="R216" s="255"/>
      <c r="S216" s="111">
        <v>27.58</v>
      </c>
      <c r="T216" s="111">
        <f>W216</f>
        <v>35.710649350649348</v>
      </c>
      <c r="U216" s="242">
        <f>S216-0.36</f>
        <v>27.22</v>
      </c>
      <c r="V216" s="254">
        <f>SUM(U216/0.77)</f>
        <v>35.350649350649348</v>
      </c>
      <c r="W216" s="254">
        <f>SUM(V216+0.36)</f>
        <v>35.710649350649348</v>
      </c>
    </row>
    <row r="217" spans="1:28" ht="55.5" customHeight="1" x14ac:dyDescent="0.65">
      <c r="A217" s="209">
        <v>4637</v>
      </c>
      <c r="B217" s="333" t="s">
        <v>411</v>
      </c>
      <c r="C217" s="333"/>
      <c r="D217" s="337"/>
      <c r="E217" s="210" t="s">
        <v>37</v>
      </c>
      <c r="F217" s="210">
        <v>27.99</v>
      </c>
      <c r="G217" s="329">
        <f t="shared" si="297"/>
        <v>36.243116883116883</v>
      </c>
      <c r="H217" s="330">
        <f t="shared" si="298"/>
        <v>27.63</v>
      </c>
      <c r="I217" s="140">
        <f t="shared" si="305"/>
        <v>35.883116883116884</v>
      </c>
      <c r="J217" s="140">
        <f t="shared" si="306"/>
        <v>36.243116883116883</v>
      </c>
      <c r="N217" s="102">
        <v>1540</v>
      </c>
      <c r="O217" s="543" t="s">
        <v>534</v>
      </c>
      <c r="P217" s="543"/>
      <c r="Q217" s="543"/>
      <c r="R217" s="102"/>
      <c r="S217" s="111">
        <v>33.950000000000003</v>
      </c>
      <c r="T217" s="111">
        <f t="shared" ref="T217" si="307">W217</f>
        <v>44.022207792207794</v>
      </c>
      <c r="U217" s="254">
        <f>S217-0.23</f>
        <v>33.720000000000006</v>
      </c>
      <c r="V217" s="254">
        <f t="shared" ref="V217" si="308">SUM(U217/0.77)</f>
        <v>43.792207792207797</v>
      </c>
      <c r="W217" s="254">
        <f>SUM(V217+0.23)</f>
        <v>44.022207792207794</v>
      </c>
    </row>
    <row r="218" spans="1:28" ht="55.5" customHeight="1" x14ac:dyDescent="0.7">
      <c r="A218" s="209">
        <v>4624</v>
      </c>
      <c r="B218" s="333" t="s">
        <v>412</v>
      </c>
      <c r="C218" s="333"/>
      <c r="D218" s="423"/>
      <c r="E218" s="210"/>
      <c r="F218" s="210">
        <v>30.99</v>
      </c>
      <c r="G218" s="329">
        <f t="shared" si="297"/>
        <v>40.139220779220778</v>
      </c>
      <c r="H218" s="330">
        <f t="shared" si="298"/>
        <v>30.63</v>
      </c>
      <c r="I218" s="140">
        <f t="shared" si="303"/>
        <v>39.779220779220779</v>
      </c>
      <c r="J218" s="140">
        <f t="shared" si="304"/>
        <v>40.139220779220778</v>
      </c>
      <c r="N218" s="253"/>
      <c r="O218" s="548" t="s">
        <v>339</v>
      </c>
      <c r="P218" s="548"/>
      <c r="Q218" s="548"/>
      <c r="R218" s="548"/>
      <c r="S218" s="548"/>
      <c r="T218" s="548"/>
      <c r="U218" s="254">
        <f>S219-0.36</f>
        <v>19.22</v>
      </c>
      <c r="V218" s="254">
        <f t="shared" ref="V218" si="309">SUM(U218/0.77)</f>
        <v>24.961038961038959</v>
      </c>
      <c r="W218" s="254">
        <f t="shared" ref="W218" si="310">SUM(V218+0.36)</f>
        <v>25.321038961038958</v>
      </c>
    </row>
    <row r="219" spans="1:28" ht="55.5" customHeight="1" x14ac:dyDescent="0.65">
      <c r="A219" s="209">
        <v>4625</v>
      </c>
      <c r="B219" s="333" t="s">
        <v>413</v>
      </c>
      <c r="C219" s="333"/>
      <c r="D219" s="337"/>
      <c r="E219" s="210" t="s">
        <v>37</v>
      </c>
      <c r="F219" s="209">
        <v>27.99</v>
      </c>
      <c r="G219" s="329">
        <f t="shared" si="297"/>
        <v>36.243116883116883</v>
      </c>
      <c r="H219" s="330">
        <f t="shared" si="298"/>
        <v>27.63</v>
      </c>
      <c r="I219" s="140">
        <f t="shared" si="303"/>
        <v>35.883116883116884</v>
      </c>
      <c r="J219" s="140">
        <f t="shared" si="304"/>
        <v>36.243116883116883</v>
      </c>
      <c r="N219" s="102">
        <v>1502</v>
      </c>
      <c r="O219" s="543" t="s">
        <v>241</v>
      </c>
      <c r="P219" s="543"/>
      <c r="Q219" s="543"/>
      <c r="R219" s="111">
        <v>3.2</v>
      </c>
      <c r="S219" s="102">
        <v>19.579999999999998</v>
      </c>
      <c r="T219" s="111">
        <f>W219</f>
        <v>25.321038961038958</v>
      </c>
      <c r="U219" s="254">
        <f>S219-0.36</f>
        <v>19.22</v>
      </c>
      <c r="V219" s="254">
        <f t="shared" ref="V219" si="311">SUM(U219/0.77)</f>
        <v>24.961038961038959</v>
      </c>
      <c r="W219" s="254">
        <f t="shared" ref="W219" si="312">SUM(V219+0.36)</f>
        <v>25.321038961038958</v>
      </c>
      <c r="AB219" s="101"/>
    </row>
    <row r="220" spans="1:28" ht="55.5" customHeight="1" x14ac:dyDescent="0.65">
      <c r="A220" s="209">
        <v>4605</v>
      </c>
      <c r="B220" s="333" t="s">
        <v>415</v>
      </c>
      <c r="C220" s="333"/>
      <c r="D220" s="337"/>
      <c r="E220" s="210"/>
      <c r="F220" s="210">
        <v>35.99</v>
      </c>
      <c r="G220" s="329">
        <f t="shared" si="297"/>
        <v>46.632727272727273</v>
      </c>
      <c r="H220" s="330">
        <f t="shared" si="298"/>
        <v>35.630000000000003</v>
      </c>
      <c r="I220" s="140">
        <f t="shared" ref="I220" si="313">SUM(H220/0.77)</f>
        <v>46.272727272727273</v>
      </c>
      <c r="J220" s="140">
        <f t="shared" ref="J220" si="314">SUM(I220+0.36)</f>
        <v>46.632727272727273</v>
      </c>
      <c r="N220" s="102">
        <v>1500</v>
      </c>
      <c r="O220" s="543" t="s">
        <v>340</v>
      </c>
      <c r="P220" s="543"/>
      <c r="Q220" s="543"/>
      <c r="R220" s="111">
        <v>3.2</v>
      </c>
      <c r="S220" s="102">
        <v>19.579999999999998</v>
      </c>
      <c r="T220" s="111">
        <f>W220</f>
        <v>25.321038961038958</v>
      </c>
      <c r="U220" s="254">
        <f>S220-0.36</f>
        <v>19.22</v>
      </c>
      <c r="V220" s="254">
        <f t="shared" ref="V220" si="315">SUM(U220/0.77)</f>
        <v>24.961038961038959</v>
      </c>
      <c r="W220" s="254">
        <f t="shared" ref="W220" si="316">SUM(V220+0.36)</f>
        <v>25.321038961038958</v>
      </c>
    </row>
    <row r="221" spans="1:28" ht="55.5" customHeight="1" x14ac:dyDescent="0.65">
      <c r="A221" s="209">
        <v>4633</v>
      </c>
      <c r="B221" s="333" t="s">
        <v>548</v>
      </c>
      <c r="C221" s="333"/>
      <c r="D221" s="337"/>
      <c r="E221" s="210"/>
      <c r="F221" s="210">
        <v>30.99</v>
      </c>
      <c r="G221" s="329">
        <f t="shared" si="297"/>
        <v>40.139220779220778</v>
      </c>
      <c r="H221" s="330">
        <f t="shared" si="298"/>
        <v>30.63</v>
      </c>
      <c r="I221" s="140">
        <f t="shared" ref="I221" si="317">SUM(H221/0.77)</f>
        <v>39.779220779220779</v>
      </c>
      <c r="J221" s="140">
        <f t="shared" ref="J221" si="318">SUM(I221+0.36)</f>
        <v>40.139220779220778</v>
      </c>
      <c r="N221" s="248"/>
      <c r="O221" s="578" t="s">
        <v>535</v>
      </c>
      <c r="P221" s="578"/>
      <c r="Q221" s="578"/>
      <c r="R221" s="578"/>
      <c r="S221" s="578"/>
      <c r="T221" s="578"/>
    </row>
    <row r="222" spans="1:28" ht="55.5" customHeight="1" x14ac:dyDescent="0.65">
      <c r="A222" s="209">
        <v>4634</v>
      </c>
      <c r="B222" s="333" t="s">
        <v>618</v>
      </c>
      <c r="C222" s="333"/>
      <c r="D222" s="337"/>
      <c r="E222" s="210"/>
      <c r="F222" s="210">
        <v>27.99</v>
      </c>
      <c r="G222" s="329">
        <f t="shared" ref="G222:G223" si="319">J222</f>
        <v>36.243116883116883</v>
      </c>
      <c r="H222" s="330">
        <f t="shared" si="298"/>
        <v>27.63</v>
      </c>
      <c r="I222" s="140">
        <f t="shared" ref="I222:I223" si="320">SUM(H222/0.77)</f>
        <v>35.883116883116884</v>
      </c>
      <c r="J222" s="140">
        <f t="shared" ref="J222:J223" si="321">SUM(I222+0.36)</f>
        <v>36.243116883116883</v>
      </c>
      <c r="N222" s="102">
        <v>3369</v>
      </c>
      <c r="O222" s="425" t="s">
        <v>524</v>
      </c>
      <c r="P222" s="426"/>
      <c r="Q222" s="427"/>
      <c r="R222" s="111"/>
      <c r="S222" s="111">
        <v>26.95</v>
      </c>
      <c r="T222" s="111">
        <f>W222</f>
        <v>34.892467532467528</v>
      </c>
      <c r="U222" s="242">
        <f>S222-0.36</f>
        <v>26.59</v>
      </c>
      <c r="V222" s="254">
        <f>SUM(U222/0.77)</f>
        <v>34.532467532467528</v>
      </c>
      <c r="W222" s="254">
        <f>SUM(V222+0.36)</f>
        <v>34.892467532467528</v>
      </c>
    </row>
    <row r="223" spans="1:28" ht="55.5" customHeight="1" x14ac:dyDescent="0.7">
      <c r="A223" s="209">
        <v>4680</v>
      </c>
      <c r="B223" s="333" t="s">
        <v>678</v>
      </c>
      <c r="C223" s="333"/>
      <c r="D223" s="334"/>
      <c r="E223" s="210"/>
      <c r="F223" s="209">
        <v>27.99</v>
      </c>
      <c r="G223" s="329">
        <f t="shared" si="319"/>
        <v>36.243116883116883</v>
      </c>
      <c r="H223" s="330">
        <f t="shared" ref="H223" si="322">F223-0.36</f>
        <v>27.63</v>
      </c>
      <c r="I223" s="140">
        <f t="shared" si="320"/>
        <v>35.883116883116884</v>
      </c>
      <c r="J223" s="140">
        <f t="shared" si="321"/>
        <v>36.243116883116883</v>
      </c>
      <c r="N223" s="197"/>
      <c r="O223" s="237" t="s">
        <v>238</v>
      </c>
      <c r="P223" s="104"/>
      <c r="Q223" s="197"/>
      <c r="R223" s="104"/>
      <c r="S223" s="197"/>
      <c r="T223" s="197"/>
      <c r="U223" s="242"/>
      <c r="V223" s="254"/>
      <c r="W223" s="254"/>
    </row>
    <row r="224" spans="1:28" ht="55.5" customHeight="1" x14ac:dyDescent="0.7">
      <c r="A224" s="626" t="s">
        <v>84</v>
      </c>
      <c r="B224" s="627"/>
      <c r="C224" s="627"/>
      <c r="D224" s="627"/>
      <c r="E224" s="627"/>
      <c r="F224" s="627"/>
      <c r="G224" s="628"/>
      <c r="H224" s="18">
        <f t="shared" si="298"/>
        <v>-0.36</v>
      </c>
      <c r="I224" s="17">
        <f t="shared" ref="I224" si="323">SUM(H224/0.77)</f>
        <v>-0.46753246753246752</v>
      </c>
      <c r="J224" s="17">
        <f t="shared" ref="J224" si="324">SUM(I224+0.36)</f>
        <v>-0.10753246753246753</v>
      </c>
      <c r="N224" s="24">
        <v>4802</v>
      </c>
      <c r="O224" s="547" t="s">
        <v>599</v>
      </c>
      <c r="P224" s="547"/>
      <c r="Q224" s="547"/>
      <c r="R224" s="19"/>
      <c r="S224" s="19">
        <v>26.98</v>
      </c>
      <c r="T224" s="19">
        <f t="shared" ref="T224:T229" si="325">W224</f>
        <v>34.931428571428569</v>
      </c>
      <c r="U224" s="13">
        <f t="shared" ref="U224:U230" si="326">S224-0.36</f>
        <v>26.62</v>
      </c>
      <c r="V224" s="13">
        <f t="shared" ref="V224:V229" si="327">SUM(U224/0.77)</f>
        <v>34.571428571428569</v>
      </c>
      <c r="W224" s="13">
        <f t="shared" ref="W224:W229" si="328">SUM(V224+0.36)</f>
        <v>34.931428571428569</v>
      </c>
    </row>
    <row r="225" spans="1:23" ht="55.5" customHeight="1" x14ac:dyDescent="0.65">
      <c r="A225" s="209">
        <v>4560</v>
      </c>
      <c r="B225" s="332" t="s">
        <v>417</v>
      </c>
      <c r="C225" s="333"/>
      <c r="D225" s="334"/>
      <c r="E225" s="343"/>
      <c r="F225" s="210">
        <v>56</v>
      </c>
      <c r="G225" s="329">
        <f t="shared" ref="G225:G230" si="329">J225</f>
        <v>72.619740259740254</v>
      </c>
      <c r="H225" s="330">
        <f t="shared" si="298"/>
        <v>55.64</v>
      </c>
      <c r="I225" s="140">
        <f t="shared" ref="I225:I230" si="330">SUM(H225/0.77)</f>
        <v>72.259740259740255</v>
      </c>
      <c r="J225" s="140">
        <f t="shared" ref="J225:J230" si="331">SUM(I225+0.36)</f>
        <v>72.619740259740254</v>
      </c>
      <c r="N225" s="24">
        <v>4804</v>
      </c>
      <c r="O225" s="547" t="s">
        <v>239</v>
      </c>
      <c r="P225" s="547"/>
      <c r="Q225" s="547"/>
      <c r="R225" s="19">
        <v>4</v>
      </c>
      <c r="S225" s="19">
        <v>24.98</v>
      </c>
      <c r="T225" s="19">
        <f t="shared" si="325"/>
        <v>32.334025974025977</v>
      </c>
      <c r="U225" s="13">
        <f t="shared" si="326"/>
        <v>24.62</v>
      </c>
      <c r="V225" s="13">
        <f t="shared" si="327"/>
        <v>31.974025974025974</v>
      </c>
      <c r="W225" s="13">
        <f t="shared" si="328"/>
        <v>32.334025974025977</v>
      </c>
    </row>
    <row r="226" spans="1:23" ht="55.5" customHeight="1" x14ac:dyDescent="0.65">
      <c r="A226" s="209">
        <v>4579</v>
      </c>
      <c r="B226" s="550" t="s">
        <v>418</v>
      </c>
      <c r="C226" s="574"/>
      <c r="D226" s="575"/>
      <c r="E226" s="343"/>
      <c r="F226" s="210">
        <v>48</v>
      </c>
      <c r="G226" s="329">
        <f t="shared" si="329"/>
        <v>62.230129870129872</v>
      </c>
      <c r="H226" s="330">
        <f t="shared" si="298"/>
        <v>47.64</v>
      </c>
      <c r="I226" s="140">
        <f t="shared" si="330"/>
        <v>61.870129870129873</v>
      </c>
      <c r="J226" s="140">
        <f t="shared" si="331"/>
        <v>62.230129870129872</v>
      </c>
      <c r="N226" s="24">
        <v>4803</v>
      </c>
      <c r="O226" s="547" t="s">
        <v>600</v>
      </c>
      <c r="P226" s="547"/>
      <c r="Q226" s="547"/>
      <c r="R226" s="19"/>
      <c r="S226" s="19">
        <v>26.98</v>
      </c>
      <c r="T226" s="19">
        <f t="shared" ref="T226" si="332">W226</f>
        <v>34.931428571428569</v>
      </c>
      <c r="U226" s="13">
        <f t="shared" ref="U226" si="333">S226-0.36</f>
        <v>26.62</v>
      </c>
      <c r="V226" s="13">
        <f t="shared" ref="V226" si="334">SUM(U226/0.77)</f>
        <v>34.571428571428569</v>
      </c>
      <c r="W226" s="13">
        <f t="shared" ref="W226" si="335">SUM(V226+0.36)</f>
        <v>34.931428571428569</v>
      </c>
    </row>
    <row r="227" spans="1:23" ht="55.5" customHeight="1" x14ac:dyDescent="0.65">
      <c r="A227" s="209">
        <v>4577</v>
      </c>
      <c r="B227" s="442" t="s">
        <v>626</v>
      </c>
      <c r="C227" s="443"/>
      <c r="D227" s="444"/>
      <c r="E227" s="343"/>
      <c r="F227" s="210">
        <v>44.99</v>
      </c>
      <c r="G227" s="329">
        <f t="shared" si="329"/>
        <v>58.321038961038965</v>
      </c>
      <c r="H227" s="330">
        <f t="shared" si="298"/>
        <v>44.63</v>
      </c>
      <c r="I227" s="140">
        <f t="shared" si="330"/>
        <v>57.961038961038966</v>
      </c>
      <c r="J227" s="140">
        <f t="shared" si="331"/>
        <v>58.321038961038965</v>
      </c>
      <c r="N227" s="24">
        <v>4808</v>
      </c>
      <c r="O227" s="618" t="s">
        <v>369</v>
      </c>
      <c r="P227" s="618"/>
      <c r="Q227" s="618"/>
      <c r="R227" s="19">
        <v>4</v>
      </c>
      <c r="S227" s="19">
        <v>24.98</v>
      </c>
      <c r="T227" s="19">
        <f>W227</f>
        <v>32.334025974025977</v>
      </c>
      <c r="U227" s="13">
        <f t="shared" si="326"/>
        <v>24.62</v>
      </c>
      <c r="V227" s="13">
        <f>SUM(U227/0.77)</f>
        <v>31.974025974025974</v>
      </c>
      <c r="W227" s="13">
        <f>SUM(V227+0.36)</f>
        <v>32.334025974025977</v>
      </c>
    </row>
    <row r="228" spans="1:23" ht="55.5" customHeight="1" x14ac:dyDescent="0.65">
      <c r="A228" s="209">
        <v>4571</v>
      </c>
      <c r="B228" s="332" t="s">
        <v>419</v>
      </c>
      <c r="C228" s="333"/>
      <c r="D228" s="334"/>
      <c r="E228" s="343"/>
      <c r="F228" s="210">
        <v>64</v>
      </c>
      <c r="G228" s="329">
        <f t="shared" si="329"/>
        <v>83.009350649350651</v>
      </c>
      <c r="H228" s="330">
        <f t="shared" si="298"/>
        <v>63.64</v>
      </c>
      <c r="I228" s="140">
        <f t="shared" si="330"/>
        <v>82.649350649350652</v>
      </c>
      <c r="J228" s="140">
        <f t="shared" si="331"/>
        <v>83.009350649350651</v>
      </c>
      <c r="N228" s="24">
        <v>4805</v>
      </c>
      <c r="O228" s="436" t="s">
        <v>601</v>
      </c>
      <c r="P228" s="437"/>
      <c r="Q228" s="438"/>
      <c r="R228" s="19"/>
      <c r="S228" s="19">
        <v>28.98</v>
      </c>
      <c r="T228" s="19">
        <f>W228</f>
        <v>37.528831168831168</v>
      </c>
      <c r="U228" s="13">
        <f t="shared" si="326"/>
        <v>28.62</v>
      </c>
      <c r="V228" s="13">
        <f>SUM(U228/0.77)</f>
        <v>37.168831168831169</v>
      </c>
      <c r="W228" s="13">
        <f>SUM(V228+0.36)</f>
        <v>37.528831168831168</v>
      </c>
    </row>
    <row r="229" spans="1:23" ht="55.5" customHeight="1" x14ac:dyDescent="0.65">
      <c r="A229" s="209">
        <v>4575</v>
      </c>
      <c r="B229" s="332" t="s">
        <v>572</v>
      </c>
      <c r="C229" s="333"/>
      <c r="D229" s="334"/>
      <c r="E229" s="343"/>
      <c r="F229" s="210">
        <v>44.99</v>
      </c>
      <c r="G229" s="329">
        <f t="shared" si="329"/>
        <v>58.321038961038965</v>
      </c>
      <c r="H229" s="330">
        <f t="shared" si="298"/>
        <v>44.63</v>
      </c>
      <c r="I229" s="140">
        <f t="shared" si="330"/>
        <v>57.961038961038966</v>
      </c>
      <c r="J229" s="140">
        <f t="shared" si="331"/>
        <v>58.321038961038965</v>
      </c>
      <c r="N229" s="24">
        <v>4800</v>
      </c>
      <c r="O229" s="431" t="s">
        <v>536</v>
      </c>
      <c r="P229" s="415"/>
      <c r="Q229" s="432"/>
      <c r="R229" s="19"/>
      <c r="S229" s="24">
        <v>26.98</v>
      </c>
      <c r="T229" s="19">
        <f t="shared" si="325"/>
        <v>34.931428571428569</v>
      </c>
      <c r="U229" s="13">
        <f t="shared" si="326"/>
        <v>26.62</v>
      </c>
      <c r="V229" s="13">
        <f t="shared" si="327"/>
        <v>34.571428571428569</v>
      </c>
      <c r="W229" s="13">
        <f t="shared" si="328"/>
        <v>34.931428571428569</v>
      </c>
    </row>
    <row r="230" spans="1:23" ht="55.5" customHeight="1" x14ac:dyDescent="0.65">
      <c r="A230" s="209">
        <v>4584</v>
      </c>
      <c r="B230" s="332" t="s">
        <v>647</v>
      </c>
      <c r="C230" s="333"/>
      <c r="D230" s="334"/>
      <c r="E230" s="343"/>
      <c r="F230" s="210">
        <v>56</v>
      </c>
      <c r="G230" s="329">
        <f t="shared" si="329"/>
        <v>72.619740259740254</v>
      </c>
      <c r="H230" s="330">
        <f t="shared" si="298"/>
        <v>55.64</v>
      </c>
      <c r="I230" s="140">
        <f t="shared" si="330"/>
        <v>72.259740259740255</v>
      </c>
      <c r="J230" s="140">
        <f t="shared" si="331"/>
        <v>72.619740259740254</v>
      </c>
      <c r="N230" s="24">
        <v>4818</v>
      </c>
      <c r="O230" s="431" t="s">
        <v>537</v>
      </c>
      <c r="P230" s="415"/>
      <c r="Q230" s="432"/>
      <c r="R230" s="19"/>
      <c r="S230" s="24">
        <v>26.98</v>
      </c>
      <c r="T230" s="19">
        <f t="shared" ref="T230" si="336">W230</f>
        <v>34.931428571428569</v>
      </c>
      <c r="U230" s="13">
        <f t="shared" si="326"/>
        <v>26.62</v>
      </c>
      <c r="V230" s="13">
        <f t="shared" ref="V230" si="337">SUM(U230/0.77)</f>
        <v>34.571428571428569</v>
      </c>
      <c r="W230" s="13">
        <f t="shared" ref="W230" si="338">SUM(V230+0.36)</f>
        <v>34.931428571428569</v>
      </c>
    </row>
    <row r="231" spans="1:23" ht="55.5" customHeight="1" x14ac:dyDescent="0.7">
      <c r="A231" s="344"/>
      <c r="B231" s="527" t="s">
        <v>341</v>
      </c>
      <c r="C231" s="528"/>
      <c r="D231" s="528"/>
      <c r="E231" s="528"/>
      <c r="F231" s="528"/>
      <c r="G231" s="529"/>
      <c r="H231" s="330"/>
      <c r="I231" s="140"/>
      <c r="J231" s="140"/>
      <c r="N231" s="249"/>
      <c r="O231" s="533" t="s">
        <v>343</v>
      </c>
      <c r="P231" s="535"/>
      <c r="Q231" s="533"/>
      <c r="R231" s="533"/>
      <c r="S231" s="533"/>
      <c r="T231" s="533"/>
    </row>
    <row r="232" spans="1:23" ht="55.5" customHeight="1" x14ac:dyDescent="0.65">
      <c r="A232" s="209">
        <v>7520</v>
      </c>
      <c r="B232" s="332" t="s">
        <v>420</v>
      </c>
      <c r="C232" s="333"/>
      <c r="D232" s="334"/>
      <c r="E232" s="343"/>
      <c r="F232" s="210">
        <v>69</v>
      </c>
      <c r="G232" s="329">
        <f>J232</f>
        <v>89.502857142857138</v>
      </c>
      <c r="H232" s="330">
        <f>F232-0.36</f>
        <v>68.64</v>
      </c>
      <c r="I232" s="140">
        <f>SUM(H232/0.77)</f>
        <v>89.142857142857139</v>
      </c>
      <c r="J232" s="140">
        <f>SUM(I232+0.36)</f>
        <v>89.502857142857138</v>
      </c>
      <c r="N232" s="24">
        <v>4659</v>
      </c>
      <c r="O232" s="315" t="s">
        <v>241</v>
      </c>
      <c r="P232" s="316"/>
      <c r="Q232" s="317"/>
      <c r="R232" s="19"/>
      <c r="S232" s="24">
        <v>25.98</v>
      </c>
      <c r="T232" s="19">
        <f t="shared" ref="T232" si="339">W232</f>
        <v>33.632727272727273</v>
      </c>
      <c r="U232" s="13">
        <f>S232-0.36</f>
        <v>25.62</v>
      </c>
      <c r="V232" s="13">
        <f t="shared" ref="V232" si="340">SUM(U232/0.77)</f>
        <v>33.272727272727273</v>
      </c>
      <c r="W232" s="13">
        <f t="shared" ref="W232" si="341">SUM(V232+0.36)</f>
        <v>33.632727272727273</v>
      </c>
    </row>
    <row r="233" spans="1:23" ht="55.5" customHeight="1" x14ac:dyDescent="0.65">
      <c r="A233" s="209">
        <v>7521</v>
      </c>
      <c r="B233" s="332" t="s">
        <v>421</v>
      </c>
      <c r="C233" s="333"/>
      <c r="D233" s="334"/>
      <c r="E233" s="343"/>
      <c r="F233" s="210">
        <v>69</v>
      </c>
      <c r="G233" s="329">
        <f>J233</f>
        <v>89.502857142857138</v>
      </c>
      <c r="H233" s="330">
        <f>F233-0.36</f>
        <v>68.64</v>
      </c>
      <c r="I233" s="140">
        <f>SUM(H233/0.77)</f>
        <v>89.142857142857139</v>
      </c>
      <c r="J233" s="140">
        <f>SUM(I233+0.36)</f>
        <v>89.502857142857138</v>
      </c>
      <c r="N233" s="249"/>
      <c r="O233" s="533" t="s">
        <v>651</v>
      </c>
      <c r="P233" s="535"/>
      <c r="Q233" s="533"/>
      <c r="R233" s="533"/>
      <c r="S233" s="533"/>
      <c r="T233" s="533"/>
    </row>
    <row r="234" spans="1:23" ht="55.5" customHeight="1" x14ac:dyDescent="0.65">
      <c r="A234" s="209">
        <v>7522</v>
      </c>
      <c r="B234" s="332" t="s">
        <v>573</v>
      </c>
      <c r="C234" s="333"/>
      <c r="D234" s="334"/>
      <c r="E234" s="343"/>
      <c r="F234" s="210">
        <v>69</v>
      </c>
      <c r="G234" s="329">
        <f>J234</f>
        <v>89.502857142857138</v>
      </c>
      <c r="H234" s="330">
        <f>F234-0.36</f>
        <v>68.64</v>
      </c>
      <c r="I234" s="140">
        <f>SUM(H234/0.77)</f>
        <v>89.142857142857139</v>
      </c>
      <c r="J234" s="140">
        <f>SUM(I234+0.36)</f>
        <v>89.502857142857138</v>
      </c>
      <c r="N234" s="24">
        <v>4450</v>
      </c>
      <c r="O234" s="439" t="s">
        <v>241</v>
      </c>
      <c r="P234" s="440"/>
      <c r="Q234" s="441"/>
      <c r="R234" s="19"/>
      <c r="S234" s="24">
        <v>26.98</v>
      </c>
      <c r="T234" s="19">
        <f t="shared" ref="T234" si="342">W234</f>
        <v>34.931428571428569</v>
      </c>
      <c r="U234" s="13">
        <f>S234-0.36</f>
        <v>26.62</v>
      </c>
      <c r="V234" s="13">
        <f t="shared" ref="V234" si="343">SUM(U234/0.77)</f>
        <v>34.571428571428569</v>
      </c>
      <c r="W234" s="13">
        <f t="shared" ref="W234" si="344">SUM(V234+0.36)</f>
        <v>34.931428571428569</v>
      </c>
    </row>
    <row r="235" spans="1:23" ht="55.5" customHeight="1" x14ac:dyDescent="0.65">
      <c r="A235" s="209">
        <v>7560</v>
      </c>
      <c r="B235" s="332" t="s">
        <v>560</v>
      </c>
      <c r="C235" s="333"/>
      <c r="D235" s="334"/>
      <c r="E235" s="343"/>
      <c r="F235" s="210">
        <v>89</v>
      </c>
      <c r="G235" s="329">
        <f>J235</f>
        <v>115.47688311688312</v>
      </c>
      <c r="H235" s="330">
        <f>F235-0.36</f>
        <v>88.64</v>
      </c>
      <c r="I235" s="140">
        <f>SUM(H235/0.77)</f>
        <v>115.11688311688312</v>
      </c>
      <c r="J235" s="140">
        <f>SUM(I235+0.36)</f>
        <v>115.47688311688312</v>
      </c>
    </row>
    <row r="236" spans="1:23" ht="64.5" customHeight="1" x14ac:dyDescent="0.75">
      <c r="A236" s="625" t="s">
        <v>253</v>
      </c>
      <c r="B236" s="625"/>
      <c r="C236" s="625"/>
      <c r="D236" s="625"/>
      <c r="E236" s="625"/>
      <c r="F236" s="625"/>
      <c r="G236" s="625"/>
      <c r="H236" s="18"/>
      <c r="I236" s="17"/>
      <c r="J236" s="17"/>
    </row>
    <row r="237" spans="1:23" ht="64.5" customHeight="1" x14ac:dyDescent="0.65">
      <c r="A237" s="209">
        <v>4400</v>
      </c>
      <c r="B237" s="549" t="s">
        <v>422</v>
      </c>
      <c r="C237" s="549"/>
      <c r="D237" s="550"/>
      <c r="E237" s="343"/>
      <c r="F237" s="210">
        <v>54</v>
      </c>
      <c r="G237" s="329">
        <f>J237</f>
        <v>70.022337662337662</v>
      </c>
      <c r="H237" s="330">
        <f t="shared" ref="H237:H243" si="345">F237-0.36</f>
        <v>53.64</v>
      </c>
      <c r="I237" s="140">
        <f>SUM(H237/0.77)</f>
        <v>69.662337662337663</v>
      </c>
      <c r="J237" s="140">
        <f>SUM(I237+0.36)</f>
        <v>70.022337662337662</v>
      </c>
    </row>
    <row r="238" spans="1:23" ht="64.5" customHeight="1" x14ac:dyDescent="0.65">
      <c r="A238" s="209">
        <v>4402</v>
      </c>
      <c r="B238" s="549" t="s">
        <v>423</v>
      </c>
      <c r="C238" s="549"/>
      <c r="D238" s="550"/>
      <c r="E238" s="343"/>
      <c r="F238" s="210">
        <v>54</v>
      </c>
      <c r="G238" s="329">
        <f>J238</f>
        <v>70.022337662337662</v>
      </c>
      <c r="H238" s="330">
        <f t="shared" si="345"/>
        <v>53.64</v>
      </c>
      <c r="I238" s="140">
        <f>SUM(H238/0.77)</f>
        <v>69.662337662337663</v>
      </c>
      <c r="J238" s="140">
        <f>SUM(I238+0.36)</f>
        <v>70.022337662337662</v>
      </c>
    </row>
    <row r="239" spans="1:23" ht="64.5" customHeight="1" x14ac:dyDescent="0.65">
      <c r="A239" s="209">
        <v>4410</v>
      </c>
      <c r="B239" s="333" t="s">
        <v>628</v>
      </c>
      <c r="C239" s="333"/>
      <c r="D239" s="337"/>
      <c r="E239" s="210">
        <v>2</v>
      </c>
      <c r="F239" s="209">
        <v>23.98</v>
      </c>
      <c r="G239" s="329">
        <f t="shared" ref="G239" si="346">J239</f>
        <v>31.035324675324674</v>
      </c>
      <c r="H239" s="330">
        <f t="shared" si="345"/>
        <v>23.62</v>
      </c>
      <c r="I239" s="140">
        <f t="shared" ref="I239" si="347">SUM(H239/0.77)</f>
        <v>30.675324675324674</v>
      </c>
      <c r="J239" s="140">
        <f t="shared" ref="J239" si="348">SUM(I239+0.36)</f>
        <v>31.035324675324674</v>
      </c>
    </row>
    <row r="240" spans="1:23" ht="64.5" customHeight="1" x14ac:dyDescent="0.65">
      <c r="A240" s="209">
        <v>4430</v>
      </c>
      <c r="B240" s="549" t="s">
        <v>574</v>
      </c>
      <c r="C240" s="549"/>
      <c r="D240" s="549"/>
      <c r="E240" s="210"/>
      <c r="F240" s="210">
        <v>48</v>
      </c>
      <c r="G240" s="329">
        <f>J240</f>
        <v>62.230129870129872</v>
      </c>
      <c r="H240" s="330">
        <f t="shared" si="345"/>
        <v>47.64</v>
      </c>
      <c r="I240" s="140">
        <f>SUM(H240/0.77)</f>
        <v>61.870129870129873</v>
      </c>
      <c r="J240" s="140">
        <f>SUM(I240+0.36)</f>
        <v>62.230129870129872</v>
      </c>
    </row>
    <row r="241" spans="1:27" ht="64.5" customHeight="1" x14ac:dyDescent="0.65">
      <c r="A241" s="209">
        <v>4438</v>
      </c>
      <c r="B241" s="549" t="s">
        <v>597</v>
      </c>
      <c r="C241" s="549"/>
      <c r="D241" s="550"/>
      <c r="E241" s="343"/>
      <c r="F241" s="210">
        <v>59</v>
      </c>
      <c r="G241" s="329">
        <f>J241</f>
        <v>76.51584415584415</v>
      </c>
      <c r="H241" s="330">
        <f t="shared" si="345"/>
        <v>58.64</v>
      </c>
      <c r="I241" s="140">
        <f>SUM(H241/0.77)</f>
        <v>76.15584415584415</v>
      </c>
      <c r="J241" s="140">
        <f>SUM(I241+0.36)</f>
        <v>76.51584415584415</v>
      </c>
    </row>
    <row r="242" spans="1:27" ht="49.5" customHeight="1" x14ac:dyDescent="0.65">
      <c r="A242" s="209">
        <v>4442</v>
      </c>
      <c r="B242" s="550" t="s">
        <v>682</v>
      </c>
      <c r="C242" s="574"/>
      <c r="D242" s="575"/>
      <c r="E242" s="343"/>
      <c r="F242" s="210">
        <v>70</v>
      </c>
      <c r="G242" s="329">
        <f>J242</f>
        <v>90.801558441558441</v>
      </c>
      <c r="H242" s="330">
        <f t="shared" si="345"/>
        <v>69.64</v>
      </c>
      <c r="I242" s="140">
        <f>SUM(H242/0.77)</f>
        <v>90.441558441558442</v>
      </c>
      <c r="J242" s="140">
        <f>SUM(I242+0.36)</f>
        <v>90.801558441558441</v>
      </c>
    </row>
    <row r="243" spans="1:27" ht="49.5" customHeight="1" x14ac:dyDescent="0.65">
      <c r="A243" s="209">
        <v>4443</v>
      </c>
      <c r="B243" s="550" t="s">
        <v>683</v>
      </c>
      <c r="C243" s="574"/>
      <c r="D243" s="575"/>
      <c r="E243" s="343"/>
      <c r="F243" s="210">
        <v>70</v>
      </c>
      <c r="G243" s="329">
        <f>J243</f>
        <v>90.801558441558441</v>
      </c>
      <c r="H243" s="330">
        <f t="shared" si="345"/>
        <v>69.64</v>
      </c>
      <c r="I243" s="140">
        <f>SUM(H243/0.77)</f>
        <v>90.441558441558442</v>
      </c>
      <c r="J243" s="140">
        <f>SUM(I243+0.36)</f>
        <v>90.801558441558441</v>
      </c>
    </row>
    <row r="244" spans="1:27" ht="49.5" customHeight="1" x14ac:dyDescent="0.65">
      <c r="A244" s="450"/>
      <c r="B244" s="338"/>
      <c r="C244" s="338"/>
      <c r="D244" s="338"/>
      <c r="E244" s="451"/>
      <c r="F244" s="410"/>
      <c r="G244" s="452"/>
      <c r="H244" s="330"/>
      <c r="I244" s="140"/>
      <c r="J244" s="140"/>
    </row>
    <row r="245" spans="1:27" ht="49.5" customHeight="1" x14ac:dyDescent="0.65">
      <c r="A245" s="450"/>
      <c r="B245" s="338"/>
      <c r="C245" s="338"/>
      <c r="D245" s="338"/>
      <c r="E245" s="451"/>
      <c r="F245" s="410"/>
      <c r="G245" s="452"/>
      <c r="H245" s="330"/>
      <c r="I245" s="140"/>
      <c r="J245" s="140"/>
      <c r="N245" s="482"/>
      <c r="Q245" s="482"/>
      <c r="S245" s="482"/>
      <c r="T245" s="482"/>
    </row>
    <row r="246" spans="1:27" ht="49.5" customHeight="1" x14ac:dyDescent="0.6">
      <c r="A246" s="246"/>
      <c r="B246" s="280"/>
      <c r="C246" s="280"/>
      <c r="D246" s="280"/>
      <c r="E246" s="244"/>
      <c r="F246" s="244"/>
      <c r="G246" s="245"/>
      <c r="H246" s="18"/>
      <c r="I246" s="17"/>
      <c r="J246" s="17"/>
      <c r="N246" s="482"/>
      <c r="Q246" s="482"/>
      <c r="S246" s="482"/>
      <c r="T246" s="482"/>
    </row>
    <row r="247" spans="1:27" ht="49.5" customHeight="1" x14ac:dyDescent="0.6">
      <c r="A247" s="96" t="s">
        <v>80</v>
      </c>
      <c r="B247" s="99" t="s">
        <v>79</v>
      </c>
      <c r="C247" s="98"/>
      <c r="D247" s="97"/>
      <c r="E247" s="96"/>
      <c r="F247" s="96" t="s">
        <v>78</v>
      </c>
      <c r="G247" s="96" t="s">
        <v>77</v>
      </c>
      <c r="H247" s="18"/>
      <c r="I247" s="17"/>
      <c r="J247" s="17"/>
      <c r="N247" s="96" t="s">
        <v>80</v>
      </c>
      <c r="O247" s="99" t="s">
        <v>79</v>
      </c>
      <c r="P247" s="98"/>
      <c r="Q247" s="97"/>
      <c r="R247" s="96"/>
      <c r="S247" s="96" t="s">
        <v>78</v>
      </c>
      <c r="T247" s="96" t="s">
        <v>77</v>
      </c>
    </row>
    <row r="248" spans="1:27" ht="49.5" customHeight="1" x14ac:dyDescent="0.6">
      <c r="A248" s="92" t="s">
        <v>76</v>
      </c>
      <c r="B248" s="95"/>
      <c r="C248" s="94"/>
      <c r="D248" s="93"/>
      <c r="E248" s="92" t="s">
        <v>17</v>
      </c>
      <c r="F248" s="92" t="s">
        <v>75</v>
      </c>
      <c r="G248" s="92" t="s">
        <v>74</v>
      </c>
      <c r="H248" s="18"/>
      <c r="I248" s="17"/>
      <c r="J248" s="17"/>
      <c r="N248" s="92" t="s">
        <v>76</v>
      </c>
      <c r="O248" s="95"/>
      <c r="P248" s="94"/>
      <c r="Q248" s="93"/>
      <c r="R248" s="92" t="s">
        <v>17</v>
      </c>
      <c r="S248" s="92" t="s">
        <v>75</v>
      </c>
      <c r="T248" s="92" t="s">
        <v>74</v>
      </c>
      <c r="U248" s="18"/>
      <c r="V248" s="17"/>
      <c r="Z248" s="101"/>
    </row>
    <row r="249" spans="1:27" ht="49.5" customHeight="1" x14ac:dyDescent="0.6">
      <c r="A249" s="571" t="s">
        <v>73</v>
      </c>
      <c r="B249" s="572"/>
      <c r="C249" s="572"/>
      <c r="D249" s="572"/>
      <c r="E249" s="572"/>
      <c r="F249" s="572"/>
      <c r="G249" s="573"/>
      <c r="H249" s="18"/>
      <c r="I249" s="17"/>
      <c r="J249" s="17"/>
      <c r="N249" s="544" t="s">
        <v>72</v>
      </c>
      <c r="O249" s="545"/>
      <c r="P249" s="545"/>
      <c r="Q249" s="545"/>
      <c r="R249" s="545"/>
      <c r="S249" s="545"/>
      <c r="T249" s="546"/>
      <c r="U249" s="18"/>
      <c r="V249" s="17"/>
      <c r="Y249" s="101"/>
      <c r="Z249" s="101"/>
    </row>
    <row r="250" spans="1:27" ht="49.5" customHeight="1" x14ac:dyDescent="0.7">
      <c r="A250" s="91"/>
      <c r="B250" s="238" t="s">
        <v>71</v>
      </c>
      <c r="C250" s="33"/>
      <c r="D250" s="90"/>
      <c r="E250" s="289" t="s">
        <v>331</v>
      </c>
      <c r="F250" s="89"/>
      <c r="G250" s="88"/>
      <c r="H250" s="18"/>
      <c r="I250" s="17"/>
      <c r="J250" s="17"/>
      <c r="N250" s="67"/>
      <c r="O250" s="234" t="s">
        <v>219</v>
      </c>
      <c r="P250" s="28"/>
      <c r="Q250" s="50"/>
      <c r="R250" s="67"/>
      <c r="S250" s="87"/>
      <c r="T250" s="81"/>
      <c r="U250" s="18">
        <f>S250-0.36</f>
        <v>-0.36</v>
      </c>
      <c r="V250" s="17">
        <f t="shared" ref="V250:V257" si="349">SUM(U250/0.77)</f>
        <v>-0.46753246753246752</v>
      </c>
      <c r="W250" s="17"/>
      <c r="Z250" s="101"/>
    </row>
    <row r="251" spans="1:27" ht="49.5" customHeight="1" x14ac:dyDescent="0.6">
      <c r="A251" s="24">
        <v>5041</v>
      </c>
      <c r="B251" s="23" t="s">
        <v>23</v>
      </c>
      <c r="C251" s="22"/>
      <c r="D251" s="35"/>
      <c r="E251" s="36"/>
      <c r="F251" s="19">
        <v>32.700000000000003</v>
      </c>
      <c r="G251" s="19">
        <f>J251</f>
        <v>42.36</v>
      </c>
      <c r="H251" s="18">
        <f>F251-0.36</f>
        <v>32.340000000000003</v>
      </c>
      <c r="I251" s="17">
        <f>SUM(H251/0.77)</f>
        <v>42</v>
      </c>
      <c r="J251" s="17">
        <f>SUM(I251+0.36)</f>
        <v>42.36</v>
      </c>
      <c r="N251" s="24">
        <v>547</v>
      </c>
      <c r="O251" s="23" t="s">
        <v>62</v>
      </c>
      <c r="P251" s="22"/>
      <c r="Q251" s="262"/>
      <c r="R251" s="19">
        <v>3.42</v>
      </c>
      <c r="S251" s="19">
        <v>18.38</v>
      </c>
      <c r="T251" s="46">
        <f>W251</f>
        <v>23.7625974025974</v>
      </c>
      <c r="U251" s="18">
        <f>S251-0.36</f>
        <v>18.02</v>
      </c>
      <c r="V251" s="17">
        <f t="shared" si="349"/>
        <v>23.402597402597401</v>
      </c>
      <c r="W251" s="17">
        <f>SUM(V251+0.36)</f>
        <v>23.7625974025974</v>
      </c>
      <c r="Z251" s="101"/>
    </row>
    <row r="252" spans="1:27" ht="49.5" customHeight="1" x14ac:dyDescent="0.6">
      <c r="A252" s="24">
        <v>5042</v>
      </c>
      <c r="B252" s="23" t="s">
        <v>47</v>
      </c>
      <c r="C252" s="22"/>
      <c r="D252" s="36"/>
      <c r="E252" s="36">
        <v>3</v>
      </c>
      <c r="F252" s="19">
        <v>22.98</v>
      </c>
      <c r="G252" s="19">
        <f>J252</f>
        <v>29.736623376623378</v>
      </c>
      <c r="H252" s="18">
        <f>F252-0.36</f>
        <v>22.62</v>
      </c>
      <c r="I252" s="17">
        <f>SUM(H252/0.77)</f>
        <v>29.376623376623378</v>
      </c>
      <c r="J252" s="17">
        <f>SUM(I252+0.36)</f>
        <v>29.736623376623378</v>
      </c>
      <c r="N252" s="24">
        <v>548</v>
      </c>
      <c r="O252" s="23" t="s">
        <v>512</v>
      </c>
      <c r="P252" s="22"/>
      <c r="Q252" s="36"/>
      <c r="R252" s="19"/>
      <c r="S252" s="19">
        <v>25.59</v>
      </c>
      <c r="T252" s="46">
        <f>W252</f>
        <v>33.165064935064933</v>
      </c>
      <c r="U252" s="18">
        <f>S252-0.23</f>
        <v>25.36</v>
      </c>
      <c r="V252" s="17">
        <f t="shared" si="349"/>
        <v>32.935064935064936</v>
      </c>
      <c r="W252" s="17">
        <f>SUM(V252+0.23)</f>
        <v>33.165064935064933</v>
      </c>
    </row>
    <row r="253" spans="1:27" ht="49.5" customHeight="1" x14ac:dyDescent="0.7">
      <c r="A253" s="24">
        <v>5047</v>
      </c>
      <c r="B253" s="23" t="s">
        <v>58</v>
      </c>
      <c r="C253" s="22"/>
      <c r="D253" s="36"/>
      <c r="E253" s="36">
        <v>3</v>
      </c>
      <c r="F253" s="19">
        <v>22.98</v>
      </c>
      <c r="G253" s="19">
        <f>J253</f>
        <v>29.736623376623378</v>
      </c>
      <c r="H253" s="18">
        <f>F253-0.36</f>
        <v>22.62</v>
      </c>
      <c r="I253" s="17">
        <f>SUM(H253/0.77)</f>
        <v>29.376623376623378</v>
      </c>
      <c r="J253" s="17">
        <f>SUM(I253+0.36)</f>
        <v>29.736623376623378</v>
      </c>
      <c r="N253" s="67"/>
      <c r="O253" s="234" t="s">
        <v>220</v>
      </c>
      <c r="P253" s="28"/>
      <c r="Q253" s="50"/>
      <c r="R253" s="67"/>
      <c r="S253" s="67"/>
      <c r="T253" s="81"/>
      <c r="U253" s="18">
        <f>S253-0.36</f>
        <v>-0.36</v>
      </c>
      <c r="V253" s="17">
        <f t="shared" si="349"/>
        <v>-0.46753246753246752</v>
      </c>
      <c r="W253" s="17"/>
    </row>
    <row r="254" spans="1:27" ht="49.5" customHeight="1" x14ac:dyDescent="0.7">
      <c r="A254" s="53"/>
      <c r="B254" s="239" t="s">
        <v>324</v>
      </c>
      <c r="C254" s="28"/>
      <c r="D254" s="27"/>
      <c r="E254" s="286" t="s">
        <v>326</v>
      </c>
      <c r="F254" s="286"/>
      <c r="G254" s="287"/>
      <c r="H254" s="18"/>
      <c r="N254" s="24">
        <v>625</v>
      </c>
      <c r="O254" s="23" t="s">
        <v>62</v>
      </c>
      <c r="P254" s="22"/>
      <c r="Q254" s="262"/>
      <c r="R254" s="19">
        <v>3.42</v>
      </c>
      <c r="S254" s="19">
        <v>18.38</v>
      </c>
      <c r="T254" s="46">
        <f>W254</f>
        <v>23.7625974025974</v>
      </c>
      <c r="U254" s="18">
        <f>S254-0.36</f>
        <v>18.02</v>
      </c>
      <c r="V254" s="17">
        <f t="shared" si="349"/>
        <v>23.402597402597401</v>
      </c>
      <c r="W254" s="17">
        <f>SUM(V254+0.36)</f>
        <v>23.7625974025974</v>
      </c>
      <c r="AA254" s="101"/>
    </row>
    <row r="255" spans="1:27" ht="49.5" customHeight="1" x14ac:dyDescent="0.6">
      <c r="A255" s="24">
        <v>4480</v>
      </c>
      <c r="B255" s="22" t="s">
        <v>23</v>
      </c>
      <c r="C255" s="22"/>
      <c r="D255" s="31"/>
      <c r="E255" s="19"/>
      <c r="F255" s="19">
        <v>27.99</v>
      </c>
      <c r="G255" s="46">
        <f>J255</f>
        <v>36.243116883116883</v>
      </c>
      <c r="H255" s="18">
        <f>F255-0.36</f>
        <v>27.63</v>
      </c>
      <c r="I255" s="17">
        <f t="shared" ref="I255" si="350">SUM(H255/0.77)</f>
        <v>35.883116883116884</v>
      </c>
      <c r="J255" s="17">
        <f t="shared" ref="J255" si="351">SUM(I255+0.36)</f>
        <v>36.243116883116883</v>
      </c>
      <c r="N255" s="24">
        <v>626</v>
      </c>
      <c r="O255" s="23" t="s">
        <v>512</v>
      </c>
      <c r="P255" s="22"/>
      <c r="Q255" s="36"/>
      <c r="R255" s="19"/>
      <c r="S255" s="19">
        <v>25.59</v>
      </c>
      <c r="T255" s="46">
        <f>W255</f>
        <v>33.165064935064933</v>
      </c>
      <c r="U255" s="18">
        <f>S255-0.23</f>
        <v>25.36</v>
      </c>
      <c r="V255" s="17">
        <f t="shared" si="349"/>
        <v>32.935064935064936</v>
      </c>
      <c r="W255" s="17">
        <f>SUM(V255+0.23)</f>
        <v>33.165064935064933</v>
      </c>
    </row>
    <row r="256" spans="1:27" ht="49.5" customHeight="1" x14ac:dyDescent="0.7">
      <c r="A256" s="24">
        <v>4481</v>
      </c>
      <c r="B256" s="22" t="s">
        <v>47</v>
      </c>
      <c r="C256" s="22"/>
      <c r="D256" s="31"/>
      <c r="E256" s="19">
        <v>2</v>
      </c>
      <c r="F256" s="19">
        <v>22.98</v>
      </c>
      <c r="G256" s="46">
        <f>J256</f>
        <v>29.736623376623378</v>
      </c>
      <c r="H256" s="18">
        <f>F256-0.36</f>
        <v>22.62</v>
      </c>
      <c r="I256" s="17">
        <f t="shared" ref="I256:I258" si="352">SUM(H256/0.77)</f>
        <v>29.376623376623378</v>
      </c>
      <c r="J256" s="17">
        <f t="shared" ref="J256:J258" si="353">SUM(I256+0.36)</f>
        <v>29.736623376623378</v>
      </c>
      <c r="N256" s="67"/>
      <c r="O256" s="234" t="s">
        <v>221</v>
      </c>
      <c r="P256" s="28"/>
      <c r="Q256" s="50"/>
      <c r="R256" s="67"/>
      <c r="S256" s="67"/>
      <c r="T256" s="81"/>
      <c r="U256" s="18">
        <f>S256-0.36</f>
        <v>-0.36</v>
      </c>
      <c r="V256" s="17">
        <f t="shared" si="349"/>
        <v>-0.46753246753246752</v>
      </c>
      <c r="W256" s="17">
        <f>SUM(V256+0.23)</f>
        <v>-0.23753246753246751</v>
      </c>
    </row>
    <row r="257" spans="1:23" ht="49.5" customHeight="1" x14ac:dyDescent="0.6">
      <c r="A257" s="24">
        <v>4482</v>
      </c>
      <c r="B257" s="22" t="s">
        <v>65</v>
      </c>
      <c r="C257" s="22"/>
      <c r="D257" s="31"/>
      <c r="E257" s="19">
        <v>2.09</v>
      </c>
      <c r="F257" s="19">
        <v>21.8</v>
      </c>
      <c r="G257" s="46">
        <f>J257</f>
        <v>28.204155844155846</v>
      </c>
      <c r="H257" s="18">
        <f>F257-0.36</f>
        <v>21.44</v>
      </c>
      <c r="I257" s="17">
        <f t="shared" si="352"/>
        <v>27.844155844155846</v>
      </c>
      <c r="J257" s="17">
        <f t="shared" si="353"/>
        <v>28.204155844155846</v>
      </c>
      <c r="N257" s="24">
        <v>558</v>
      </c>
      <c r="O257" s="23" t="s">
        <v>512</v>
      </c>
      <c r="P257" s="22"/>
      <c r="Q257" s="36"/>
      <c r="R257" s="19"/>
      <c r="S257" s="19">
        <v>25.59</v>
      </c>
      <c r="T257" s="46">
        <f>W257</f>
        <v>33.165064935064933</v>
      </c>
      <c r="U257" s="18">
        <f>S257-0.23</f>
        <v>25.36</v>
      </c>
      <c r="V257" s="17">
        <f t="shared" si="349"/>
        <v>32.935064935064936</v>
      </c>
      <c r="W257" s="17">
        <f>SUM(V257+0.23)</f>
        <v>33.165064935064933</v>
      </c>
    </row>
    <row r="258" spans="1:23" ht="49.5" customHeight="1" x14ac:dyDescent="0.7">
      <c r="A258" s="53"/>
      <c r="B258" s="239" t="s">
        <v>69</v>
      </c>
      <c r="C258" s="28"/>
      <c r="D258" s="27"/>
      <c r="E258" s="290" t="s">
        <v>332</v>
      </c>
      <c r="F258" s="85"/>
      <c r="G258" s="78"/>
      <c r="H258" s="18">
        <f>F280-0.36</f>
        <v>-0.36</v>
      </c>
      <c r="I258" s="17">
        <f t="shared" si="352"/>
        <v>-0.46753246753246752</v>
      </c>
      <c r="J258" s="17">
        <f t="shared" si="353"/>
        <v>-0.10753246753246753</v>
      </c>
      <c r="N258" s="67"/>
      <c r="O258" s="234" t="s">
        <v>222</v>
      </c>
      <c r="P258" s="28"/>
      <c r="Q258" s="50"/>
      <c r="R258" s="67"/>
      <c r="S258" s="67"/>
      <c r="T258" s="81"/>
      <c r="U258" s="18">
        <f>S258-0.36</f>
        <v>-0.36</v>
      </c>
      <c r="V258" s="17">
        <f t="shared" ref="V258:V260" si="354">SUM(U258/0.77)</f>
        <v>-0.46753246753246752</v>
      </c>
      <c r="W258" s="17">
        <f>SUM(V258+0.23)</f>
        <v>-0.23753246753246751</v>
      </c>
    </row>
    <row r="259" spans="1:23" ht="49.5" customHeight="1" x14ac:dyDescent="0.6">
      <c r="A259" s="61">
        <v>5000</v>
      </c>
      <c r="B259" s="84" t="s">
        <v>68</v>
      </c>
      <c r="C259" s="83"/>
      <c r="D259" s="31"/>
      <c r="E259" s="21"/>
      <c r="F259" s="72">
        <v>28.99</v>
      </c>
      <c r="G259" s="72">
        <f t="shared" ref="G259:G269" si="355">J259</f>
        <v>37.541818181818179</v>
      </c>
      <c r="H259" s="18">
        <f t="shared" ref="H259:H267" si="356">F259-0.36</f>
        <v>28.63</v>
      </c>
      <c r="I259" s="17">
        <f t="shared" ref="I259:I275" si="357">SUM(H259/0.77)</f>
        <v>37.18181818181818</v>
      </c>
      <c r="J259" s="17">
        <f t="shared" ref="J259:J266" si="358">SUM(I259+0.36)</f>
        <v>37.541818181818179</v>
      </c>
      <c r="N259" s="24">
        <v>640</v>
      </c>
      <c r="O259" s="23" t="s">
        <v>62</v>
      </c>
      <c r="P259" s="22"/>
      <c r="Q259" s="262"/>
      <c r="R259" s="19">
        <v>3.42</v>
      </c>
      <c r="S259" s="19">
        <v>18.38</v>
      </c>
      <c r="T259" s="46">
        <f>W259</f>
        <v>23.7625974025974</v>
      </c>
      <c r="U259" s="18">
        <f>S259-0.36</f>
        <v>18.02</v>
      </c>
      <c r="V259" s="17">
        <f t="shared" si="354"/>
        <v>23.402597402597401</v>
      </c>
      <c r="W259" s="17">
        <f>SUM(V259+0.36)</f>
        <v>23.7625974025974</v>
      </c>
    </row>
    <row r="260" spans="1:23" ht="49.5" customHeight="1" x14ac:dyDescent="0.6">
      <c r="A260" s="24">
        <v>5001</v>
      </c>
      <c r="B260" s="23" t="s">
        <v>23</v>
      </c>
      <c r="C260" s="22"/>
      <c r="D260" s="35"/>
      <c r="E260" s="36"/>
      <c r="F260" s="19">
        <v>32.700000000000003</v>
      </c>
      <c r="G260" s="19">
        <f t="shared" si="355"/>
        <v>42.36</v>
      </c>
      <c r="H260" s="18">
        <f t="shared" si="356"/>
        <v>32.340000000000003</v>
      </c>
      <c r="I260" s="17">
        <f t="shared" si="357"/>
        <v>42</v>
      </c>
      <c r="J260" s="17">
        <f t="shared" si="358"/>
        <v>42.36</v>
      </c>
      <c r="N260" s="24">
        <v>641</v>
      </c>
      <c r="O260" s="23" t="s">
        <v>512</v>
      </c>
      <c r="P260" s="22"/>
      <c r="Q260" s="36"/>
      <c r="R260" s="19"/>
      <c r="S260" s="19">
        <v>25.59</v>
      </c>
      <c r="T260" s="46">
        <f>W260</f>
        <v>33.165064935064933</v>
      </c>
      <c r="U260" s="18">
        <f>S260-0.23</f>
        <v>25.36</v>
      </c>
      <c r="V260" s="17">
        <f t="shared" si="354"/>
        <v>32.935064935064936</v>
      </c>
      <c r="W260" s="17">
        <f>SUM(V260+0.23)</f>
        <v>33.165064935064933</v>
      </c>
    </row>
    <row r="261" spans="1:23" ht="49.5" customHeight="1" x14ac:dyDescent="0.7">
      <c r="A261" s="24">
        <v>5002</v>
      </c>
      <c r="B261" s="23" t="s">
        <v>47</v>
      </c>
      <c r="C261" s="22"/>
      <c r="D261" s="483"/>
      <c r="E261" s="36">
        <v>2</v>
      </c>
      <c r="F261" s="19">
        <v>27.55</v>
      </c>
      <c r="G261" s="19">
        <f t="shared" si="355"/>
        <v>35.671688311688314</v>
      </c>
      <c r="H261" s="18">
        <f t="shared" si="356"/>
        <v>27.19</v>
      </c>
      <c r="I261" s="17">
        <f t="shared" si="357"/>
        <v>35.311688311688314</v>
      </c>
      <c r="J261" s="17">
        <f t="shared" si="358"/>
        <v>35.671688311688314</v>
      </c>
      <c r="N261" s="67"/>
      <c r="O261" s="234" t="s">
        <v>736</v>
      </c>
      <c r="P261" s="28"/>
      <c r="Q261" s="485"/>
      <c r="R261" s="67"/>
      <c r="S261" s="67"/>
      <c r="T261" s="81"/>
      <c r="U261" s="18">
        <f>S261-0.36</f>
        <v>-0.36</v>
      </c>
      <c r="V261" s="17">
        <f t="shared" ref="V261:V262" si="359">SUM(U261/0.77)</f>
        <v>-0.46753246753246752</v>
      </c>
      <c r="W261" s="17">
        <f>SUM(V261+0.23)</f>
        <v>-0.23753246753246751</v>
      </c>
    </row>
    <row r="262" spans="1:23" ht="49.5" customHeight="1" x14ac:dyDescent="0.7">
      <c r="A262" s="24">
        <v>5006</v>
      </c>
      <c r="B262" s="23" t="s">
        <v>67</v>
      </c>
      <c r="C262" s="22"/>
      <c r="D262" s="481"/>
      <c r="E262" s="36">
        <v>12.26</v>
      </c>
      <c r="F262" s="19">
        <v>19.989999999999998</v>
      </c>
      <c r="G262" s="19">
        <f t="shared" si="355"/>
        <v>25.85350649350649</v>
      </c>
      <c r="H262" s="18">
        <f t="shared" si="356"/>
        <v>19.63</v>
      </c>
      <c r="I262" s="17">
        <f t="shared" si="357"/>
        <v>25.493506493506491</v>
      </c>
      <c r="J262" s="17">
        <f t="shared" si="358"/>
        <v>25.85350649350649</v>
      </c>
      <c r="N262" s="102"/>
      <c r="O262" s="272" t="s">
        <v>737</v>
      </c>
      <c r="P262" s="272"/>
      <c r="Q262" s="272"/>
      <c r="R262" s="255"/>
      <c r="S262" s="111">
        <v>92.15</v>
      </c>
      <c r="T262" s="111">
        <f t="shared" ref="T262" si="360">W262</f>
        <v>119.56779220779221</v>
      </c>
      <c r="U262" s="254">
        <f t="shared" ref="U262" si="361">S262-0.36</f>
        <v>91.79</v>
      </c>
      <c r="V262" s="254">
        <f t="shared" si="359"/>
        <v>119.20779220779221</v>
      </c>
      <c r="W262" s="254">
        <f t="shared" ref="W262" si="362">SUM(V262+0.36)</f>
        <v>119.56779220779221</v>
      </c>
    </row>
    <row r="263" spans="1:23" ht="49.5" customHeight="1" x14ac:dyDescent="0.7">
      <c r="A263" s="24">
        <v>5007</v>
      </c>
      <c r="B263" s="23" t="s">
        <v>58</v>
      </c>
      <c r="C263" s="22"/>
      <c r="D263" s="36"/>
      <c r="E263" s="36" t="s">
        <v>37</v>
      </c>
      <c r="F263" s="19">
        <v>27.55</v>
      </c>
      <c r="G263" s="19">
        <f t="shared" si="355"/>
        <v>35.671688311688314</v>
      </c>
      <c r="H263" s="18">
        <f t="shared" si="356"/>
        <v>27.19</v>
      </c>
      <c r="I263" s="17">
        <f t="shared" si="357"/>
        <v>35.311688311688314</v>
      </c>
      <c r="J263" s="17">
        <f t="shared" si="358"/>
        <v>35.671688311688314</v>
      </c>
      <c r="N263" s="67"/>
      <c r="O263" s="234" t="s">
        <v>559</v>
      </c>
      <c r="P263" s="28"/>
      <c r="Q263" s="434"/>
      <c r="R263" s="620"/>
      <c r="S263" s="621"/>
      <c r="T263" s="622"/>
      <c r="U263" s="18">
        <f t="shared" ref="U263:U268" si="363">S263-0.36</f>
        <v>-0.36</v>
      </c>
      <c r="V263" s="17">
        <f>SUM(U263/0.77)</f>
        <v>-0.46753246753246752</v>
      </c>
      <c r="W263" s="17">
        <f>SUM(V263+0.23)</f>
        <v>-0.23753246753246751</v>
      </c>
    </row>
    <row r="264" spans="1:23" ht="49.9" customHeight="1" x14ac:dyDescent="0.6">
      <c r="A264" s="24">
        <v>5009</v>
      </c>
      <c r="B264" s="23" t="s">
        <v>66</v>
      </c>
      <c r="C264" s="22"/>
      <c r="D264" s="285"/>
      <c r="E264" s="36" t="s">
        <v>37</v>
      </c>
      <c r="F264" s="19">
        <v>25.99</v>
      </c>
      <c r="G264" s="19">
        <f t="shared" si="355"/>
        <v>33.645714285714284</v>
      </c>
      <c r="H264" s="18">
        <f t="shared" si="356"/>
        <v>25.63</v>
      </c>
      <c r="I264" s="17">
        <f t="shared" ref="I264" si="364">SUM(H264/0.77)</f>
        <v>33.285714285714285</v>
      </c>
      <c r="J264" s="17">
        <f t="shared" ref="J264" si="365">SUM(I264+0.36)</f>
        <v>33.645714285714284</v>
      </c>
      <c r="N264" s="24">
        <v>1780</v>
      </c>
      <c r="O264" s="23" t="s">
        <v>557</v>
      </c>
      <c r="P264" s="22"/>
      <c r="Q264" s="251"/>
      <c r="R264" s="19"/>
      <c r="S264" s="19">
        <v>24.98</v>
      </c>
      <c r="T264" s="46">
        <f>W264</f>
        <v>32.334025974025977</v>
      </c>
      <c r="U264" s="18">
        <f t="shared" si="363"/>
        <v>24.62</v>
      </c>
      <c r="V264" s="17">
        <f>SUM(U264/0.77)</f>
        <v>31.974025974025974</v>
      </c>
      <c r="W264" s="17">
        <f>SUM(V264+0.36)</f>
        <v>32.334025974025977</v>
      </c>
    </row>
    <row r="265" spans="1:23" ht="49.5" customHeight="1" x14ac:dyDescent="0.6">
      <c r="A265" s="24">
        <v>5004</v>
      </c>
      <c r="B265" s="23" t="s">
        <v>65</v>
      </c>
      <c r="C265" s="22"/>
      <c r="D265" s="36"/>
      <c r="E265" s="19" t="s">
        <v>37</v>
      </c>
      <c r="F265" s="19">
        <v>25.48</v>
      </c>
      <c r="G265" s="46">
        <f t="shared" si="355"/>
        <v>32.983376623376621</v>
      </c>
      <c r="H265" s="18">
        <f t="shared" si="356"/>
        <v>25.12</v>
      </c>
      <c r="I265" s="17">
        <f t="shared" si="357"/>
        <v>32.623376623376622</v>
      </c>
      <c r="J265" s="17">
        <f t="shared" si="358"/>
        <v>32.983376623376621</v>
      </c>
      <c r="N265" s="102">
        <v>1781</v>
      </c>
      <c r="O265" s="23" t="s">
        <v>558</v>
      </c>
      <c r="P265" s="22"/>
      <c r="Q265" s="251"/>
      <c r="R265" s="19"/>
      <c r="S265" s="19">
        <v>24.98</v>
      </c>
      <c r="T265" s="46">
        <f>W265</f>
        <v>32.334025974025977</v>
      </c>
      <c r="U265" s="18">
        <f t="shared" si="363"/>
        <v>24.62</v>
      </c>
      <c r="V265" s="17">
        <f>SUM(U265/0.77)</f>
        <v>31.974025974025974</v>
      </c>
      <c r="W265" s="17">
        <f>SUM(V265+0.36)</f>
        <v>32.334025974025977</v>
      </c>
    </row>
    <row r="266" spans="1:23" ht="49.9" customHeight="1" x14ac:dyDescent="0.7">
      <c r="A266" s="24">
        <v>5011</v>
      </c>
      <c r="B266" s="23" t="s">
        <v>64</v>
      </c>
      <c r="C266" s="22"/>
      <c r="D266" s="35"/>
      <c r="E266" s="36"/>
      <c r="F266" s="19">
        <v>19.989999999999998</v>
      </c>
      <c r="G266" s="19">
        <f t="shared" si="355"/>
        <v>25.85350649350649</v>
      </c>
      <c r="H266" s="18">
        <f t="shared" si="356"/>
        <v>19.63</v>
      </c>
      <c r="I266" s="17">
        <f t="shared" si="357"/>
        <v>25.493506493506491</v>
      </c>
      <c r="J266" s="17">
        <f t="shared" si="358"/>
        <v>25.85350649350649</v>
      </c>
      <c r="N266" s="67"/>
      <c r="O266" s="234" t="s">
        <v>227</v>
      </c>
      <c r="P266" s="28"/>
      <c r="Q266" s="50"/>
      <c r="R266" s="620"/>
      <c r="S266" s="621"/>
      <c r="T266" s="622"/>
      <c r="U266" s="18">
        <f t="shared" si="363"/>
        <v>-0.36</v>
      </c>
      <c r="V266" s="17">
        <f>SUM(U266/0.77)</f>
        <v>-0.46753246753246752</v>
      </c>
      <c r="W266" s="17">
        <f>SUM(V266+0.23)</f>
        <v>-0.23753246753246751</v>
      </c>
    </row>
    <row r="267" spans="1:23" ht="49.9" customHeight="1" x14ac:dyDescent="0.6">
      <c r="A267" s="24">
        <v>5016</v>
      </c>
      <c r="B267" s="23" t="s">
        <v>63</v>
      </c>
      <c r="C267" s="22"/>
      <c r="D267" s="36"/>
      <c r="E267" s="36"/>
      <c r="F267" s="19">
        <v>30.45</v>
      </c>
      <c r="G267" s="19">
        <f t="shared" si="355"/>
        <v>39.347922077922078</v>
      </c>
      <c r="H267" s="18">
        <f t="shared" si="356"/>
        <v>30.09</v>
      </c>
      <c r="I267" s="17">
        <f t="shared" si="357"/>
        <v>39.077922077922075</v>
      </c>
      <c r="J267" s="17">
        <f>SUM(I267+0.27)</f>
        <v>39.347922077922078</v>
      </c>
      <c r="N267" s="24">
        <v>4870</v>
      </c>
      <c r="O267" s="23" t="s">
        <v>242</v>
      </c>
      <c r="P267" s="22"/>
      <c r="Q267" s="251"/>
      <c r="R267" s="19"/>
      <c r="S267" s="19">
        <v>27.7</v>
      </c>
      <c r="T267" s="46">
        <f>W267</f>
        <v>35.866493506493505</v>
      </c>
      <c r="U267" s="18">
        <f t="shared" si="363"/>
        <v>27.34</v>
      </c>
      <c r="V267" s="17">
        <f>SUM(U267/0.77)</f>
        <v>35.506493506493506</v>
      </c>
      <c r="W267" s="17">
        <f>SUM(V267+0.36)</f>
        <v>35.866493506493505</v>
      </c>
    </row>
    <row r="268" spans="1:23" ht="49.9" customHeight="1" x14ac:dyDescent="0.6">
      <c r="A268" s="24">
        <v>5017</v>
      </c>
      <c r="B268" s="23" t="s">
        <v>61</v>
      </c>
      <c r="C268" s="22"/>
      <c r="D268" s="36"/>
      <c r="E268" s="36"/>
      <c r="F268" s="19">
        <v>30.45</v>
      </c>
      <c r="G268" s="19">
        <f t="shared" si="355"/>
        <v>39.491688311688307</v>
      </c>
      <c r="H268" s="18">
        <f>F268-0.18</f>
        <v>30.27</v>
      </c>
      <c r="I268" s="17">
        <f t="shared" si="357"/>
        <v>39.311688311688307</v>
      </c>
      <c r="J268" s="17">
        <f>SUM(I268+0.18)</f>
        <v>39.491688311688307</v>
      </c>
      <c r="N268" s="102">
        <v>4873</v>
      </c>
      <c r="O268" s="23" t="s">
        <v>32</v>
      </c>
      <c r="P268" s="22"/>
      <c r="Q268" s="467"/>
      <c r="R268" s="19">
        <v>2</v>
      </c>
      <c r="S268" s="19">
        <v>25.98</v>
      </c>
      <c r="T268" s="46">
        <f>W268</f>
        <v>33.632727272727273</v>
      </c>
      <c r="U268" s="18">
        <f t="shared" si="363"/>
        <v>25.62</v>
      </c>
      <c r="V268" s="17">
        <f t="shared" ref="V268" si="366">SUM(U268/0.77)</f>
        <v>33.272727272727273</v>
      </c>
      <c r="W268" s="17">
        <f t="shared" ref="W268" si="367">SUM(V268+0.36)</f>
        <v>33.632727272727273</v>
      </c>
    </row>
    <row r="269" spans="1:23" ht="49.9" customHeight="1" x14ac:dyDescent="0.6">
      <c r="A269" s="24">
        <v>5018</v>
      </c>
      <c r="B269" s="23" t="s">
        <v>57</v>
      </c>
      <c r="C269" s="22"/>
      <c r="D269" s="36"/>
      <c r="E269" s="36"/>
      <c r="F269" s="19">
        <v>19.98</v>
      </c>
      <c r="G269" s="19">
        <f t="shared" si="355"/>
        <v>25.867402597402599</v>
      </c>
      <c r="H269" s="18">
        <f>F269-0.27</f>
        <v>19.71</v>
      </c>
      <c r="I269" s="17">
        <f t="shared" si="357"/>
        <v>25.597402597402599</v>
      </c>
      <c r="J269" s="17">
        <f>SUM(I269+0.27)</f>
        <v>25.867402597402599</v>
      </c>
      <c r="N269" s="24">
        <v>4872</v>
      </c>
      <c r="O269" s="23" t="s">
        <v>63</v>
      </c>
      <c r="P269" s="22"/>
      <c r="Q269" s="251"/>
      <c r="R269" s="19"/>
      <c r="S269" s="19">
        <v>27.98</v>
      </c>
      <c r="T269" s="46">
        <f t="shared" ref="T269" si="368">W269</f>
        <v>36.283896103896105</v>
      </c>
      <c r="U269" s="18">
        <f>S269-0.18</f>
        <v>27.8</v>
      </c>
      <c r="V269" s="17">
        <f t="shared" ref="V269" si="369">SUM(U269/0.77)</f>
        <v>36.103896103896105</v>
      </c>
      <c r="W269" s="17">
        <f>SUM(V269+0.18)</f>
        <v>36.283896103896105</v>
      </c>
    </row>
    <row r="270" spans="1:23" ht="49.9" customHeight="1" x14ac:dyDescent="0.6">
      <c r="A270" s="24">
        <v>5019</v>
      </c>
      <c r="B270" s="22" t="s">
        <v>310</v>
      </c>
      <c r="C270" s="22"/>
      <c r="D270" s="36"/>
      <c r="E270" s="19"/>
      <c r="F270" s="19">
        <v>25</v>
      </c>
      <c r="G270" s="19">
        <f>J306</f>
        <v>32.36</v>
      </c>
      <c r="H270" s="18"/>
      <c r="I270" s="17"/>
      <c r="J270" s="17"/>
      <c r="N270" s="71"/>
      <c r="O270" s="568" t="s">
        <v>679</v>
      </c>
      <c r="P270" s="533"/>
      <c r="Q270" s="533"/>
      <c r="R270" s="533"/>
      <c r="S270" s="533"/>
      <c r="T270" s="569"/>
      <c r="U270" s="18"/>
      <c r="V270" s="17"/>
      <c r="W270" s="17"/>
    </row>
    <row r="271" spans="1:23" ht="49.9" customHeight="1" x14ac:dyDescent="0.7">
      <c r="A271" s="53"/>
      <c r="B271" s="239" t="s">
        <v>59</v>
      </c>
      <c r="C271" s="28"/>
      <c r="D271" s="27"/>
      <c r="E271" s="290" t="s">
        <v>331</v>
      </c>
      <c r="F271" s="79"/>
      <c r="G271" s="78"/>
      <c r="H271" s="18">
        <f>F271-0.36</f>
        <v>-0.36</v>
      </c>
      <c r="I271" s="17">
        <f t="shared" si="357"/>
        <v>-0.46753246753246752</v>
      </c>
      <c r="J271" s="17">
        <f>SUM(I271+0.36)</f>
        <v>-0.10753246753246753</v>
      </c>
      <c r="N271" s="24">
        <v>1075</v>
      </c>
      <c r="O271" s="23" t="s">
        <v>32</v>
      </c>
      <c r="P271" s="22"/>
      <c r="Q271" s="467"/>
      <c r="R271" s="19">
        <v>2</v>
      </c>
      <c r="S271" s="19">
        <v>27.98</v>
      </c>
      <c r="T271" s="46">
        <f>W271</f>
        <v>36.230129870129872</v>
      </c>
      <c r="U271" s="18">
        <f t="shared" ref="U271" si="370">S271-0.36</f>
        <v>27.62</v>
      </c>
      <c r="V271" s="17">
        <f t="shared" ref="V271" si="371">SUM(U271/0.77)</f>
        <v>35.870129870129873</v>
      </c>
      <c r="W271" s="17">
        <f t="shared" ref="W271" si="372">SUM(V271+0.36)</f>
        <v>36.230129870129872</v>
      </c>
    </row>
    <row r="272" spans="1:23" ht="49.9" customHeight="1" x14ac:dyDescent="0.7">
      <c r="A272" s="24">
        <v>5021</v>
      </c>
      <c r="B272" s="23" t="s">
        <v>23</v>
      </c>
      <c r="C272" s="22"/>
      <c r="D272" s="35"/>
      <c r="E272" s="36"/>
      <c r="F272" s="19">
        <v>32.700000000000003</v>
      </c>
      <c r="G272" s="19">
        <f>J272</f>
        <v>42.36</v>
      </c>
      <c r="H272" s="18">
        <f>F272-0.36</f>
        <v>32.340000000000003</v>
      </c>
      <c r="I272" s="17">
        <f t="shared" si="357"/>
        <v>42</v>
      </c>
      <c r="J272" s="17">
        <f>SUM(I272+0.36)</f>
        <v>42.36</v>
      </c>
      <c r="N272" s="71"/>
      <c r="O272" s="527" t="s">
        <v>612</v>
      </c>
      <c r="P272" s="528"/>
      <c r="Q272" s="528"/>
      <c r="R272" s="528"/>
      <c r="S272" s="528"/>
      <c r="T272" s="529"/>
      <c r="U272" s="18"/>
      <c r="V272" s="17"/>
      <c r="W272" s="17"/>
    </row>
    <row r="273" spans="1:23" ht="49.9" customHeight="1" x14ac:dyDescent="0.6">
      <c r="A273" s="102">
        <v>5022</v>
      </c>
      <c r="B273" s="273" t="s">
        <v>47</v>
      </c>
      <c r="C273" s="487"/>
      <c r="D273" s="488"/>
      <c r="E273" s="488" t="s">
        <v>37</v>
      </c>
      <c r="F273" s="111">
        <v>27.55</v>
      </c>
      <c r="G273" s="111">
        <f>J273</f>
        <v>35.671688311688314</v>
      </c>
      <c r="H273" s="18">
        <f>F273-0.36</f>
        <v>27.19</v>
      </c>
      <c r="I273" s="17">
        <f t="shared" si="357"/>
        <v>35.311688311688314</v>
      </c>
      <c r="J273" s="17">
        <f>SUM(I273+0.36)</f>
        <v>35.671688311688314</v>
      </c>
      <c r="N273" s="24">
        <v>5151</v>
      </c>
      <c r="O273" s="23" t="s">
        <v>613</v>
      </c>
      <c r="P273" s="22"/>
      <c r="Q273" s="435"/>
      <c r="R273" s="19"/>
      <c r="S273" s="19">
        <v>29.98</v>
      </c>
      <c r="T273" s="46">
        <f>W273</f>
        <v>38.827532467532464</v>
      </c>
      <c r="U273" s="18">
        <f t="shared" ref="U273:U274" si="373">S273-0.36</f>
        <v>29.62</v>
      </c>
      <c r="V273" s="17">
        <f>SUM(U273/0.77)</f>
        <v>38.467532467532465</v>
      </c>
      <c r="W273" s="17">
        <f>SUM(V273+0.36)</f>
        <v>38.827532467532464</v>
      </c>
    </row>
    <row r="274" spans="1:23" ht="49.9" customHeight="1" x14ac:dyDescent="0.6">
      <c r="A274" s="102">
        <v>5027</v>
      </c>
      <c r="B274" s="273" t="s">
        <v>58</v>
      </c>
      <c r="C274" s="487"/>
      <c r="D274" s="488"/>
      <c r="E274" s="488" t="s">
        <v>37</v>
      </c>
      <c r="F274" s="111">
        <v>27.55</v>
      </c>
      <c r="G274" s="111">
        <f>J274</f>
        <v>35.671688311688314</v>
      </c>
      <c r="H274" s="18">
        <f>F274-0.36</f>
        <v>27.19</v>
      </c>
      <c r="I274" s="17">
        <f t="shared" si="357"/>
        <v>35.311688311688314</v>
      </c>
      <c r="J274" s="17">
        <f>SUM(I274+0.36)</f>
        <v>35.671688311688314</v>
      </c>
      <c r="N274" s="24">
        <v>5150</v>
      </c>
      <c r="O274" s="23" t="s">
        <v>614</v>
      </c>
      <c r="P274" s="22"/>
      <c r="Q274" s="435"/>
      <c r="R274" s="19"/>
      <c r="S274" s="19">
        <v>29.98</v>
      </c>
      <c r="T274" s="46">
        <f>W274</f>
        <v>38.827532467532464</v>
      </c>
      <c r="U274" s="18">
        <f t="shared" si="373"/>
        <v>29.62</v>
      </c>
      <c r="V274" s="17">
        <f>SUM(U274/0.77)</f>
        <v>38.467532467532465</v>
      </c>
      <c r="W274" s="17">
        <f>SUM(V274+0.36)</f>
        <v>38.827532467532464</v>
      </c>
    </row>
    <row r="275" spans="1:23" ht="49.9" customHeight="1" x14ac:dyDescent="0.7">
      <c r="A275" s="24">
        <v>5028</v>
      </c>
      <c r="B275" s="23" t="s">
        <v>57</v>
      </c>
      <c r="C275" s="22"/>
      <c r="D275" s="36"/>
      <c r="E275" s="36"/>
      <c r="F275" s="19">
        <v>19.98</v>
      </c>
      <c r="G275" s="19">
        <f>J275</f>
        <v>25.867402597402599</v>
      </c>
      <c r="H275" s="18">
        <f>F275-0.27</f>
        <v>19.71</v>
      </c>
      <c r="I275" s="17">
        <f t="shared" si="357"/>
        <v>25.597402597402599</v>
      </c>
      <c r="J275" s="17">
        <f>SUM(I275+0.27)</f>
        <v>25.867402597402599</v>
      </c>
      <c r="N275" s="71"/>
      <c r="O275" s="234" t="s">
        <v>56</v>
      </c>
      <c r="P275" s="28"/>
      <c r="Q275" s="50"/>
      <c r="R275" s="620" t="s">
        <v>255</v>
      </c>
      <c r="S275" s="621"/>
      <c r="T275" s="622"/>
      <c r="U275" s="18" t="e">
        <f>R275-0.36</f>
        <v>#VALUE!</v>
      </c>
      <c r="V275" s="17" t="e">
        <f t="shared" ref="V275:V284" si="374">SUM(U275/0.77)</f>
        <v>#VALUE!</v>
      </c>
      <c r="W275" s="17" t="e">
        <f>SUM(#REF!+0.36)</f>
        <v>#REF!</v>
      </c>
    </row>
    <row r="276" spans="1:23" ht="49.9" customHeight="1" x14ac:dyDescent="0.7">
      <c r="A276" s="62"/>
      <c r="B276" s="234" t="s">
        <v>249</v>
      </c>
      <c r="C276" s="28"/>
      <c r="D276" s="27"/>
      <c r="E276" s="51"/>
      <c r="F276" s="29"/>
      <c r="G276" s="73"/>
      <c r="H276" s="18"/>
      <c r="I276" s="17"/>
      <c r="J276" s="17"/>
      <c r="N276" s="24">
        <v>4830</v>
      </c>
      <c r="O276" s="23" t="s">
        <v>54</v>
      </c>
      <c r="P276" s="22"/>
      <c r="Q276" s="293"/>
      <c r="R276" s="19"/>
      <c r="S276" s="19">
        <v>23.5</v>
      </c>
      <c r="T276" s="19">
        <f t="shared" ref="T276:T284" si="375">W276</f>
        <v>30.465714285714284</v>
      </c>
      <c r="U276" s="263">
        <f t="shared" ref="U276:U283" si="376">S276-0.18</f>
        <v>23.32</v>
      </c>
      <c r="V276" s="264">
        <f t="shared" si="374"/>
        <v>30.285714285714285</v>
      </c>
      <c r="W276" s="264">
        <f t="shared" ref="W276:W283" si="377">SUM(V276+0.18)</f>
        <v>30.465714285714284</v>
      </c>
    </row>
    <row r="277" spans="1:23" ht="49.9" customHeight="1" x14ac:dyDescent="0.6">
      <c r="A277" s="24">
        <v>1030</v>
      </c>
      <c r="B277" s="22" t="s">
        <v>55</v>
      </c>
      <c r="C277" s="22"/>
      <c r="D277" s="36"/>
      <c r="E277" s="35"/>
      <c r="F277" s="19">
        <v>31.85</v>
      </c>
      <c r="G277" s="46">
        <f>J277</f>
        <v>41.256103896103895</v>
      </c>
      <c r="H277" s="18">
        <f>F277-0.36</f>
        <v>31.490000000000002</v>
      </c>
      <c r="I277" s="17">
        <f>SUM(H277/0.77)</f>
        <v>40.896103896103895</v>
      </c>
      <c r="J277" s="17">
        <f>SUM(I277+0.36)</f>
        <v>41.256103896103895</v>
      </c>
      <c r="N277" s="24">
        <v>4831</v>
      </c>
      <c r="O277" s="23" t="s">
        <v>52</v>
      </c>
      <c r="P277" s="22"/>
      <c r="Q277" s="293"/>
      <c r="R277" s="19"/>
      <c r="S277" s="19">
        <v>23.5</v>
      </c>
      <c r="T277" s="19">
        <f t="shared" si="375"/>
        <v>30.465714285714284</v>
      </c>
      <c r="U277" s="263">
        <f t="shared" si="376"/>
        <v>23.32</v>
      </c>
      <c r="V277" s="264">
        <f t="shared" si="374"/>
        <v>30.285714285714285</v>
      </c>
      <c r="W277" s="264">
        <f t="shared" si="377"/>
        <v>30.465714285714284</v>
      </c>
    </row>
    <row r="278" spans="1:23" ht="49.9" customHeight="1" x14ac:dyDescent="0.7">
      <c r="A278" s="53"/>
      <c r="B278" s="239" t="s">
        <v>51</v>
      </c>
      <c r="C278" s="28"/>
      <c r="D278" s="27"/>
      <c r="E278" s="51" t="s">
        <v>331</v>
      </c>
      <c r="F278" s="51"/>
      <c r="G278" s="50"/>
      <c r="H278" s="18"/>
      <c r="I278" s="17"/>
      <c r="J278" s="17"/>
      <c r="N278" s="24">
        <v>4833</v>
      </c>
      <c r="O278" s="23" t="s">
        <v>335</v>
      </c>
      <c r="P278" s="22"/>
      <c r="Q278" s="293"/>
      <c r="R278" s="19"/>
      <c r="S278" s="19">
        <v>23.5</v>
      </c>
      <c r="T278" s="19">
        <f t="shared" ref="T278" si="378">W278</f>
        <v>30.465714285714284</v>
      </c>
      <c r="U278" s="263">
        <f t="shared" si="376"/>
        <v>23.32</v>
      </c>
      <c r="V278" s="264">
        <f t="shared" ref="V278" si="379">SUM(U278/0.77)</f>
        <v>30.285714285714285</v>
      </c>
      <c r="W278" s="264">
        <f t="shared" ref="W278" si="380">SUM(V278+0.18)</f>
        <v>30.465714285714284</v>
      </c>
    </row>
    <row r="279" spans="1:23" ht="49.9" customHeight="1" x14ac:dyDescent="0.6">
      <c r="A279" s="24">
        <v>5094</v>
      </c>
      <c r="B279" s="23" t="s">
        <v>50</v>
      </c>
      <c r="C279" s="22"/>
      <c r="D279" s="31"/>
      <c r="E279" s="36" t="s">
        <v>37</v>
      </c>
      <c r="F279" s="19">
        <v>26.49</v>
      </c>
      <c r="G279" s="46">
        <f>J279</f>
        <v>34.295064935064936</v>
      </c>
      <c r="H279" s="18">
        <f>F279-0.36</f>
        <v>26.13</v>
      </c>
      <c r="I279" s="17">
        <f>SUM(H279/0.77)</f>
        <v>33.935064935064936</v>
      </c>
      <c r="J279" s="17">
        <f>SUM(I279+0.36)</f>
        <v>34.295064935064936</v>
      </c>
      <c r="N279" s="24">
        <v>4832</v>
      </c>
      <c r="O279" s="23" t="s">
        <v>514</v>
      </c>
      <c r="P279" s="22"/>
      <c r="Q279" s="293"/>
      <c r="R279" s="19"/>
      <c r="S279" s="19">
        <v>23.5</v>
      </c>
      <c r="T279" s="19">
        <f t="shared" ref="T279" si="381">W279</f>
        <v>30.465714285714284</v>
      </c>
      <c r="U279" s="263">
        <f t="shared" si="376"/>
        <v>23.32</v>
      </c>
      <c r="V279" s="264">
        <f t="shared" ref="V279" si="382">SUM(U279/0.77)</f>
        <v>30.285714285714285</v>
      </c>
      <c r="W279" s="264">
        <f t="shared" ref="W279" si="383">SUM(V279+0.18)</f>
        <v>30.465714285714284</v>
      </c>
    </row>
    <row r="280" spans="1:23" ht="49.9" customHeight="1" x14ac:dyDescent="0.7">
      <c r="A280" s="53"/>
      <c r="B280" s="239" t="s">
        <v>325</v>
      </c>
      <c r="C280" s="28"/>
      <c r="D280" s="27"/>
      <c r="E280" s="286" t="s">
        <v>326</v>
      </c>
      <c r="F280" s="286"/>
      <c r="G280" s="287"/>
      <c r="H280" s="18">
        <f>F278-0.36</f>
        <v>-0.36</v>
      </c>
      <c r="I280" s="17">
        <f>SUM(H280/0.77)</f>
        <v>-0.46753246753246752</v>
      </c>
      <c r="J280" s="17"/>
      <c r="N280" s="24">
        <v>4837</v>
      </c>
      <c r="O280" s="23" t="s">
        <v>48</v>
      </c>
      <c r="P280" s="22"/>
      <c r="Q280" s="293"/>
      <c r="R280" s="19"/>
      <c r="S280" s="19">
        <v>23.5</v>
      </c>
      <c r="T280" s="19">
        <f t="shared" si="375"/>
        <v>30.465714285714284</v>
      </c>
      <c r="U280" s="263">
        <f t="shared" si="376"/>
        <v>23.32</v>
      </c>
      <c r="V280" s="264">
        <f t="shared" si="374"/>
        <v>30.285714285714285</v>
      </c>
      <c r="W280" s="264">
        <f t="shared" si="377"/>
        <v>30.465714285714284</v>
      </c>
    </row>
    <row r="281" spans="1:23" ht="49.9" customHeight="1" x14ac:dyDescent="0.6">
      <c r="A281" s="24">
        <v>4490</v>
      </c>
      <c r="B281" s="22" t="s">
        <v>23</v>
      </c>
      <c r="C281" s="22"/>
      <c r="D281" s="31"/>
      <c r="E281" s="19"/>
      <c r="F281" s="19">
        <v>27.99</v>
      </c>
      <c r="G281" s="46">
        <v>36.24</v>
      </c>
      <c r="H281" s="18"/>
      <c r="I281" s="17"/>
      <c r="J281" s="17"/>
      <c r="N281" s="24">
        <v>4833</v>
      </c>
      <c r="O281" s="23" t="s">
        <v>518</v>
      </c>
      <c r="P281" s="22"/>
      <c r="Q281" s="293"/>
      <c r="R281" s="19"/>
      <c r="S281" s="19">
        <v>23.5</v>
      </c>
      <c r="T281" s="19">
        <f>W281</f>
        <v>30.465714285714284</v>
      </c>
      <c r="U281" s="263">
        <f t="shared" si="376"/>
        <v>23.32</v>
      </c>
      <c r="V281" s="264">
        <f>SUM(U281/0.77)</f>
        <v>30.285714285714285</v>
      </c>
      <c r="W281" s="264">
        <f>SUM(V281+0.18)</f>
        <v>30.465714285714284</v>
      </c>
    </row>
    <row r="282" spans="1:23" ht="49.9" customHeight="1" x14ac:dyDescent="0.6">
      <c r="A282" s="24">
        <v>4492</v>
      </c>
      <c r="B282" s="23" t="s">
        <v>47</v>
      </c>
      <c r="C282" s="22"/>
      <c r="D282" s="305"/>
      <c r="E282" s="36"/>
      <c r="F282" s="19">
        <v>16.989999999999998</v>
      </c>
      <c r="G282" s="19">
        <f>J282</f>
        <v>21.957402597402595</v>
      </c>
      <c r="H282" s="18">
        <f>F282-0.36</f>
        <v>16.63</v>
      </c>
      <c r="I282" s="17">
        <f t="shared" ref="I282" si="384">SUM(H282/0.77)</f>
        <v>21.597402597402596</v>
      </c>
      <c r="J282" s="17">
        <f t="shared" ref="J282" si="385">SUM(I282+0.36)</f>
        <v>21.957402597402595</v>
      </c>
      <c r="N282" s="24">
        <v>4834</v>
      </c>
      <c r="O282" s="23" t="s">
        <v>513</v>
      </c>
      <c r="P282" s="22"/>
      <c r="Q282" s="293"/>
      <c r="R282" s="19"/>
      <c r="S282" s="19">
        <v>23.5</v>
      </c>
      <c r="T282" s="19">
        <f>W282</f>
        <v>30.465714285714284</v>
      </c>
      <c r="U282" s="263">
        <f t="shared" si="376"/>
        <v>23.32</v>
      </c>
      <c r="V282" s="264">
        <f>SUM(U282/0.77)</f>
        <v>30.285714285714285</v>
      </c>
      <c r="W282" s="264">
        <f>SUM(V282+0.18)</f>
        <v>30.465714285714284</v>
      </c>
    </row>
    <row r="283" spans="1:23" ht="49.9" customHeight="1" x14ac:dyDescent="0.6">
      <c r="A283" s="24">
        <v>4493</v>
      </c>
      <c r="B283" s="22" t="s">
        <v>68</v>
      </c>
      <c r="C283" s="22"/>
      <c r="D283" s="31"/>
      <c r="E283" s="19"/>
      <c r="F283" s="19">
        <v>16.989999999999998</v>
      </c>
      <c r="G283" s="46">
        <f>J283</f>
        <v>21.957402597402595</v>
      </c>
      <c r="H283" s="18">
        <f>F283-0.36</f>
        <v>16.63</v>
      </c>
      <c r="I283" s="17">
        <f t="shared" ref="I283" si="386">SUM(H283/0.77)</f>
        <v>21.597402597402596</v>
      </c>
      <c r="J283" s="17">
        <f t="shared" ref="J283" si="387">SUM(I283+0.36)</f>
        <v>21.957402597402595</v>
      </c>
      <c r="N283" s="24">
        <v>4839</v>
      </c>
      <c r="O283" s="23" t="s">
        <v>46</v>
      </c>
      <c r="P283" s="22"/>
      <c r="Q283" s="293"/>
      <c r="R283" s="19"/>
      <c r="S283" s="19">
        <v>23.5</v>
      </c>
      <c r="T283" s="19">
        <f t="shared" si="375"/>
        <v>30.465714285714284</v>
      </c>
      <c r="U283" s="263">
        <f t="shared" si="376"/>
        <v>23.32</v>
      </c>
      <c r="V283" s="264">
        <f t="shared" si="374"/>
        <v>30.285714285714285</v>
      </c>
      <c r="W283" s="264">
        <f t="shared" si="377"/>
        <v>30.465714285714284</v>
      </c>
    </row>
    <row r="284" spans="1:23" ht="49.9" customHeight="1" x14ac:dyDescent="0.6">
      <c r="A284" s="24">
        <v>4494</v>
      </c>
      <c r="B284" s="23" t="s">
        <v>18</v>
      </c>
      <c r="C284" s="22"/>
      <c r="D284" s="21"/>
      <c r="E284" s="20"/>
      <c r="F284" s="19">
        <v>35.99</v>
      </c>
      <c r="G284" s="19">
        <f>J284</f>
        <v>46.686493506493505</v>
      </c>
      <c r="H284" s="18">
        <f>F284-0.18</f>
        <v>35.81</v>
      </c>
      <c r="I284" s="17">
        <f t="shared" ref="I284" si="388">SUM(H284/0.77)</f>
        <v>46.506493506493506</v>
      </c>
      <c r="J284" s="17">
        <f>SUM(I284+0.18)</f>
        <v>46.686493506493505</v>
      </c>
      <c r="N284" s="24">
        <v>4851</v>
      </c>
      <c r="O284" s="247" t="s">
        <v>519</v>
      </c>
      <c r="P284" s="247"/>
      <c r="Q284" s="246"/>
      <c r="R284" s="19"/>
      <c r="S284" s="19">
        <v>25.98</v>
      </c>
      <c r="T284" s="19">
        <f t="shared" si="375"/>
        <v>33.632727272727273</v>
      </c>
      <c r="U284" s="13">
        <f>S284-0.36</f>
        <v>25.62</v>
      </c>
      <c r="V284" s="13">
        <f t="shared" si="374"/>
        <v>33.272727272727273</v>
      </c>
      <c r="W284" s="13">
        <f t="shared" ref="W284" si="389">SUM(V284+0.36)</f>
        <v>33.632727272727273</v>
      </c>
    </row>
    <row r="285" spans="1:23" ht="49.9" customHeight="1" x14ac:dyDescent="0.7">
      <c r="A285" s="53"/>
      <c r="B285" s="239" t="s">
        <v>49</v>
      </c>
      <c r="C285" s="28"/>
      <c r="D285" s="27"/>
      <c r="E285" s="286" t="s">
        <v>326</v>
      </c>
      <c r="F285" s="51"/>
      <c r="G285" s="50"/>
      <c r="H285" s="18">
        <f>F285-0.27</f>
        <v>-0.27</v>
      </c>
      <c r="I285" s="17">
        <f t="shared" ref="I285" si="390">SUM(H285/0.77)</f>
        <v>-0.35064935064935066</v>
      </c>
      <c r="J285" s="17">
        <f>SUM(I285+0.27)</f>
        <v>-8.0649350649350637E-2</v>
      </c>
      <c r="N285" s="424"/>
      <c r="O285" s="548" t="s">
        <v>520</v>
      </c>
      <c r="P285" s="616"/>
      <c r="Q285" s="616"/>
      <c r="R285" s="616"/>
      <c r="S285" s="616"/>
      <c r="T285" s="617"/>
    </row>
    <row r="286" spans="1:23" ht="49.9" customHeight="1" x14ac:dyDescent="0.6">
      <c r="A286" s="24">
        <v>4471</v>
      </c>
      <c r="B286" s="23" t="s">
        <v>23</v>
      </c>
      <c r="C286" s="22"/>
      <c r="D286" s="36"/>
      <c r="E286" s="19"/>
      <c r="F286" s="24">
        <v>28.99</v>
      </c>
      <c r="G286" s="19">
        <f>J286</f>
        <v>37.541818181818179</v>
      </c>
      <c r="H286" s="18">
        <f>F286-0.36</f>
        <v>28.63</v>
      </c>
      <c r="I286" s="17">
        <f>SUM(H286/0.77)</f>
        <v>37.18181818181818</v>
      </c>
      <c r="J286" s="17">
        <f>SUM(I286+0.36)</f>
        <v>37.541818181818179</v>
      </c>
      <c r="N286" s="24">
        <v>4852</v>
      </c>
      <c r="O286" s="547" t="s">
        <v>521</v>
      </c>
      <c r="P286" s="547"/>
      <c r="Q286" s="547"/>
      <c r="R286" s="19"/>
      <c r="S286" s="19">
        <v>34</v>
      </c>
      <c r="T286" s="19">
        <f t="shared" ref="T286:T288" si="391">W286</f>
        <v>44.048311688311685</v>
      </c>
      <c r="U286" s="13">
        <f>S286-0.36</f>
        <v>33.64</v>
      </c>
      <c r="V286" s="13">
        <f t="shared" ref="V286:V288" si="392">SUM(U286/0.77)</f>
        <v>43.688311688311686</v>
      </c>
      <c r="W286" s="13">
        <f t="shared" ref="W286:W288" si="393">SUM(V286+0.36)</f>
        <v>44.048311688311685</v>
      </c>
    </row>
    <row r="287" spans="1:23" ht="49.9" customHeight="1" x14ac:dyDescent="0.6">
      <c r="A287" s="24">
        <v>4472</v>
      </c>
      <c r="B287" s="23" t="s">
        <v>47</v>
      </c>
      <c r="C287" s="22"/>
      <c r="D287" s="36"/>
      <c r="E287" s="24" t="s">
        <v>37</v>
      </c>
      <c r="F287" s="24">
        <v>25.98</v>
      </c>
      <c r="G287" s="19">
        <f>J287</f>
        <v>33.632727272727273</v>
      </c>
      <c r="H287" s="18">
        <f>F287-0.36</f>
        <v>25.62</v>
      </c>
      <c r="I287" s="17">
        <f>SUM(H287/0.77)</f>
        <v>33.272727272727273</v>
      </c>
      <c r="J287" s="17">
        <f>SUM(I287+0.36)</f>
        <v>33.632727272727273</v>
      </c>
      <c r="N287" s="24">
        <v>4853</v>
      </c>
      <c r="O287" s="630" t="s">
        <v>522</v>
      </c>
      <c r="P287" s="631"/>
      <c r="Q287" s="632"/>
      <c r="R287" s="19"/>
      <c r="S287" s="19">
        <v>34</v>
      </c>
      <c r="T287" s="19">
        <f t="shared" si="391"/>
        <v>44.048311688311685</v>
      </c>
      <c r="U287" s="13">
        <f>S287-0.36</f>
        <v>33.64</v>
      </c>
      <c r="V287" s="13">
        <f t="shared" si="392"/>
        <v>43.688311688311686</v>
      </c>
      <c r="W287" s="13">
        <f t="shared" si="393"/>
        <v>44.048311688311685</v>
      </c>
    </row>
    <row r="288" spans="1:23" ht="49.9" customHeight="1" x14ac:dyDescent="0.6">
      <c r="A288" s="540" t="s">
        <v>45</v>
      </c>
      <c r="B288" s="541"/>
      <c r="C288" s="541"/>
      <c r="D288" s="541"/>
      <c r="E288" s="541"/>
      <c r="F288" s="541"/>
      <c r="G288" s="542"/>
      <c r="H288" s="18"/>
      <c r="I288" s="17"/>
      <c r="J288" s="17"/>
      <c r="N288" s="24">
        <v>4854</v>
      </c>
      <c r="O288" s="547" t="s">
        <v>523</v>
      </c>
      <c r="P288" s="547"/>
      <c r="Q288" s="547"/>
      <c r="R288" s="19"/>
      <c r="S288" s="19">
        <v>34</v>
      </c>
      <c r="T288" s="19">
        <f t="shared" si="391"/>
        <v>44.048311688311685</v>
      </c>
      <c r="U288" s="13">
        <f>S288-0.36</f>
        <v>33.64</v>
      </c>
      <c r="V288" s="13">
        <f t="shared" si="392"/>
        <v>43.688311688311686</v>
      </c>
      <c r="W288" s="13">
        <f t="shared" si="393"/>
        <v>44.048311688311685</v>
      </c>
    </row>
    <row r="289" spans="1:23" ht="49.9" customHeight="1" x14ac:dyDescent="0.7">
      <c r="A289" s="62"/>
      <c r="B289" s="234" t="s">
        <v>333</v>
      </c>
      <c r="C289" s="28"/>
      <c r="D289" s="27"/>
      <c r="E289" s="291" t="s">
        <v>326</v>
      </c>
      <c r="F289" s="25"/>
      <c r="G289" s="25"/>
      <c r="H289" s="18">
        <f>F291-0.36</f>
        <v>-0.36</v>
      </c>
      <c r="I289" s="17">
        <f t="shared" ref="I289:I309" si="394">SUM(H289/0.77)</f>
        <v>-0.46753246753246752</v>
      </c>
      <c r="J289" s="17">
        <f t="shared" ref="J289:J309" si="395">SUM(I289+0.36)</f>
        <v>-0.10753246753246753</v>
      </c>
      <c r="N289" s="207"/>
      <c r="O289" s="237" t="s">
        <v>229</v>
      </c>
      <c r="P289" s="198"/>
      <c r="Q289" s="200"/>
      <c r="R289" s="201"/>
      <c r="S289" s="201"/>
      <c r="T289" s="208"/>
      <c r="U289" s="18"/>
      <c r="V289" s="17"/>
      <c r="W289" s="17"/>
    </row>
    <row r="290" spans="1:23" ht="49.9" customHeight="1" x14ac:dyDescent="0.6">
      <c r="A290" s="24">
        <v>4489</v>
      </c>
      <c r="B290" s="23" t="s">
        <v>334</v>
      </c>
      <c r="C290" s="22"/>
      <c r="D290" s="31"/>
      <c r="E290" s="19"/>
      <c r="F290" s="24">
        <v>26.99</v>
      </c>
      <c r="G290" s="46">
        <f>J290</f>
        <v>34.94441558441558</v>
      </c>
      <c r="H290" s="18">
        <f>F290-0.36</f>
        <v>26.63</v>
      </c>
      <c r="I290" s="17">
        <f>SUM(H290/0.77)</f>
        <v>34.584415584415581</v>
      </c>
      <c r="J290" s="17">
        <f>SUM(I290+0.36)</f>
        <v>34.94441558441558</v>
      </c>
      <c r="N290" s="24">
        <v>8101</v>
      </c>
      <c r="O290" s="13" t="s">
        <v>323</v>
      </c>
      <c r="R290" s="258"/>
      <c r="S290" s="43">
        <v>33</v>
      </c>
      <c r="T290" s="43">
        <v>42.92</v>
      </c>
      <c r="U290" s="18"/>
      <c r="V290" s="17"/>
      <c r="W290" s="17"/>
    </row>
    <row r="291" spans="1:23" ht="49.9" customHeight="1" x14ac:dyDescent="0.7">
      <c r="A291" s="70"/>
      <c r="B291" s="236" t="s">
        <v>44</v>
      </c>
      <c r="C291" s="33"/>
      <c r="D291" s="27"/>
      <c r="E291" s="69" t="s">
        <v>35</v>
      </c>
      <c r="F291" s="68"/>
      <c r="G291" s="68"/>
      <c r="H291" s="18">
        <f>F296-0.36</f>
        <v>-0.36</v>
      </c>
      <c r="I291" s="17">
        <f>SUM(H291/0.77)</f>
        <v>-0.46753246753246752</v>
      </c>
      <c r="J291" s="17">
        <f>SUM(I291+0.36)</f>
        <v>-0.10753246753246753</v>
      </c>
      <c r="N291" s="24">
        <v>8102</v>
      </c>
      <c r="O291" s="292" t="s">
        <v>338</v>
      </c>
      <c r="P291" s="292"/>
      <c r="Q291" s="292"/>
      <c r="R291" s="111"/>
      <c r="S291" s="43">
        <v>33</v>
      </c>
      <c r="T291" s="43">
        <v>42.92</v>
      </c>
      <c r="U291" s="18"/>
      <c r="V291" s="17"/>
      <c r="W291" s="17"/>
    </row>
    <row r="292" spans="1:23" ht="49.9" customHeight="1" x14ac:dyDescent="0.65">
      <c r="A292" s="24">
        <v>777</v>
      </c>
      <c r="B292" s="23" t="s">
        <v>32</v>
      </c>
      <c r="C292" s="22"/>
      <c r="D292" s="36"/>
      <c r="E292" s="19"/>
      <c r="F292" s="19">
        <v>16.149999999999999</v>
      </c>
      <c r="G292" s="46">
        <f>J292</f>
        <v>20.866493506493505</v>
      </c>
      <c r="H292" s="18">
        <f>F292-0.36</f>
        <v>15.79</v>
      </c>
      <c r="I292" s="17">
        <f t="shared" si="394"/>
        <v>20.506493506493506</v>
      </c>
      <c r="J292" s="17">
        <f t="shared" si="395"/>
        <v>20.866493506493505</v>
      </c>
      <c r="N292" s="576" t="s">
        <v>319</v>
      </c>
      <c r="O292" s="577"/>
      <c r="P292" s="577"/>
      <c r="Q292" s="577"/>
      <c r="R292" s="577"/>
      <c r="S292" s="577"/>
      <c r="T292" s="577"/>
      <c r="V292" s="15"/>
      <c r="W292" s="15"/>
    </row>
    <row r="293" spans="1:23" ht="49.9" customHeight="1" x14ac:dyDescent="0.7">
      <c r="A293" s="71"/>
      <c r="B293" s="568" t="s">
        <v>321</v>
      </c>
      <c r="C293" s="533"/>
      <c r="D293" s="533"/>
      <c r="E293" s="533"/>
      <c r="F293" s="533"/>
      <c r="G293" s="569"/>
      <c r="H293" s="18">
        <f>F296-0.36</f>
        <v>-0.36</v>
      </c>
      <c r="I293" s="17">
        <f t="shared" si="394"/>
        <v>-0.46753246753246752</v>
      </c>
      <c r="J293" s="17">
        <f t="shared" si="395"/>
        <v>-0.10753246753246753</v>
      </c>
      <c r="N293" s="249"/>
      <c r="O293" s="528" t="s">
        <v>327</v>
      </c>
      <c r="P293" s="528"/>
      <c r="Q293" s="528"/>
      <c r="R293" s="528"/>
      <c r="S293" s="528"/>
      <c r="T293" s="528"/>
      <c r="V293" s="15"/>
      <c r="W293" s="15"/>
    </row>
    <row r="294" spans="1:23" ht="49.9" customHeight="1" x14ac:dyDescent="0.6">
      <c r="A294" s="102">
        <v>764</v>
      </c>
      <c r="B294" s="23" t="s">
        <v>698</v>
      </c>
      <c r="C294" s="22"/>
      <c r="D294" s="36"/>
      <c r="E294" s="19"/>
      <c r="F294" s="19">
        <v>25.49</v>
      </c>
      <c r="G294" s="46">
        <f>J294</f>
        <v>32.996363636363633</v>
      </c>
      <c r="H294" s="18">
        <f>F294-0.36</f>
        <v>25.13</v>
      </c>
      <c r="I294" s="17">
        <f t="shared" ref="I294" si="396">SUM(H294/0.77)</f>
        <v>32.636363636363633</v>
      </c>
      <c r="J294" s="17">
        <f t="shared" ref="J294" si="397">SUM(I294+0.36)</f>
        <v>32.996363636363633</v>
      </c>
      <c r="N294" s="252" t="s">
        <v>658</v>
      </c>
      <c r="O294" s="547" t="s">
        <v>629</v>
      </c>
      <c r="P294" s="547"/>
      <c r="Q294" s="547"/>
      <c r="R294" s="19"/>
      <c r="S294" s="19">
        <v>37.76</v>
      </c>
      <c r="T294" s="19">
        <f t="shared" ref="T294:T296" si="398">W294</f>
        <v>48.931428571428569</v>
      </c>
      <c r="U294" s="13">
        <f>S294-0.36</f>
        <v>37.4</v>
      </c>
      <c r="V294" s="15">
        <f t="shared" ref="V294:V296" si="399">SUM(U294/0.77)</f>
        <v>48.571428571428569</v>
      </c>
      <c r="W294" s="15">
        <f t="shared" ref="W294:W296" si="400">SUM(V294+0.36)</f>
        <v>48.931428571428569</v>
      </c>
    </row>
    <row r="295" spans="1:23" ht="49.9" customHeight="1" x14ac:dyDescent="0.6">
      <c r="A295" s="24">
        <v>760</v>
      </c>
      <c r="B295" s="23" t="s">
        <v>32</v>
      </c>
      <c r="C295" s="22"/>
      <c r="D295" s="36"/>
      <c r="E295" s="19"/>
      <c r="F295" s="19">
        <v>18.78</v>
      </c>
      <c r="G295" s="46">
        <v>24.28</v>
      </c>
      <c r="H295" s="18"/>
      <c r="I295" s="17"/>
      <c r="J295" s="17"/>
      <c r="N295" s="252">
        <v>8000</v>
      </c>
      <c r="O295" s="547" t="s">
        <v>328</v>
      </c>
      <c r="P295" s="547"/>
      <c r="Q295" s="547"/>
      <c r="R295" s="19"/>
      <c r="S295" s="19">
        <v>54</v>
      </c>
      <c r="T295" s="19">
        <f t="shared" si="398"/>
        <v>70.022337662337662</v>
      </c>
      <c r="U295" s="13">
        <f>S295-0.36</f>
        <v>53.64</v>
      </c>
      <c r="V295" s="14">
        <f t="shared" si="399"/>
        <v>69.662337662337663</v>
      </c>
      <c r="W295" s="14">
        <f t="shared" si="400"/>
        <v>70.022337662337662</v>
      </c>
    </row>
    <row r="296" spans="1:23" ht="49.9" customHeight="1" x14ac:dyDescent="0.7">
      <c r="A296" s="62"/>
      <c r="B296" s="234" t="s">
        <v>42</v>
      </c>
      <c r="C296" s="28"/>
      <c r="D296" s="27"/>
      <c r="E296" s="66" t="s">
        <v>35</v>
      </c>
      <c r="F296" s="25"/>
      <c r="G296" s="25"/>
      <c r="H296" s="18">
        <f>F298-0.36</f>
        <v>-0.36</v>
      </c>
      <c r="I296" s="17">
        <f t="shared" ref="I296" si="401">SUM(H296/0.77)</f>
        <v>-0.46753246753246752</v>
      </c>
      <c r="J296" s="17">
        <f t="shared" ref="J296" si="402">SUM(I296+0.36)</f>
        <v>-0.10753246753246753</v>
      </c>
      <c r="N296" s="252">
        <v>8001</v>
      </c>
      <c r="O296" s="551" t="s">
        <v>329</v>
      </c>
      <c r="P296" s="551"/>
      <c r="Q296" s="551"/>
      <c r="R296" s="19"/>
      <c r="S296" s="19">
        <v>54</v>
      </c>
      <c r="T296" s="19">
        <f t="shared" si="398"/>
        <v>70.022337662337662</v>
      </c>
      <c r="U296" s="13">
        <f>S296-0.36</f>
        <v>53.64</v>
      </c>
      <c r="V296" s="14">
        <f t="shared" si="399"/>
        <v>69.662337662337663</v>
      </c>
      <c r="W296" s="14">
        <f t="shared" si="400"/>
        <v>70.022337662337662</v>
      </c>
    </row>
    <row r="297" spans="1:23" ht="49.9" customHeight="1" x14ac:dyDescent="0.6">
      <c r="A297" s="24">
        <v>5079</v>
      </c>
      <c r="B297" s="23" t="s">
        <v>41</v>
      </c>
      <c r="C297" s="22"/>
      <c r="D297" s="31"/>
      <c r="E297" s="19"/>
      <c r="F297" s="24">
        <v>18.489999999999998</v>
      </c>
      <c r="G297" s="46">
        <f>J297</f>
        <v>23.905454545454543</v>
      </c>
      <c r="H297" s="18">
        <f t="shared" ref="H297:H305" si="403">F297-0.36</f>
        <v>18.13</v>
      </c>
      <c r="I297" s="17">
        <f t="shared" si="394"/>
        <v>23.545454545454543</v>
      </c>
      <c r="J297" s="17">
        <f t="shared" si="395"/>
        <v>23.905454545454543</v>
      </c>
      <c r="N297" s="303"/>
      <c r="O297" s="629" t="s">
        <v>568</v>
      </c>
      <c r="P297" s="629"/>
      <c r="Q297" s="629"/>
      <c r="R297" s="629"/>
      <c r="S297" s="629"/>
      <c r="T297" s="629"/>
      <c r="V297" s="433"/>
      <c r="W297" s="433"/>
    </row>
    <row r="298" spans="1:23" ht="49.9" customHeight="1" x14ac:dyDescent="0.7">
      <c r="A298" s="62"/>
      <c r="B298" s="234" t="s">
        <v>40</v>
      </c>
      <c r="C298" s="28"/>
      <c r="D298" s="27"/>
      <c r="E298" s="64" t="s">
        <v>35</v>
      </c>
      <c r="F298" s="25"/>
      <c r="G298" s="25"/>
      <c r="H298" s="18">
        <f t="shared" si="403"/>
        <v>-0.36</v>
      </c>
      <c r="I298" s="17">
        <f t="shared" si="394"/>
        <v>-0.46753246753246752</v>
      </c>
      <c r="J298" s="17">
        <f t="shared" si="395"/>
        <v>-0.10753246753246753</v>
      </c>
      <c r="N298" s="252" t="s">
        <v>579</v>
      </c>
      <c r="O298" s="302" t="s">
        <v>712</v>
      </c>
      <c r="P298" s="302"/>
      <c r="Q298" s="302"/>
      <c r="R298" s="19"/>
      <c r="S298" s="19">
        <v>63.5</v>
      </c>
      <c r="T298" s="19">
        <f>W298</f>
        <v>82.36</v>
      </c>
      <c r="U298" s="13">
        <f>S298-0.36</f>
        <v>63.14</v>
      </c>
      <c r="V298" s="433">
        <f>SUM(U298/0.77)</f>
        <v>82</v>
      </c>
      <c r="W298" s="433">
        <f>SUM(V298+0.36)</f>
        <v>82.36</v>
      </c>
    </row>
    <row r="299" spans="1:23" ht="49.9" customHeight="1" x14ac:dyDescent="0.6">
      <c r="A299" s="24">
        <v>781</v>
      </c>
      <c r="B299" s="23" t="s">
        <v>23</v>
      </c>
      <c r="C299" s="22"/>
      <c r="D299" s="36"/>
      <c r="E299" s="19"/>
      <c r="F299" s="19">
        <v>22.2</v>
      </c>
      <c r="G299" s="46">
        <f>J299</f>
        <v>28.723636363636363</v>
      </c>
      <c r="H299" s="18">
        <f t="shared" si="403"/>
        <v>21.84</v>
      </c>
      <c r="I299" s="17">
        <f t="shared" si="394"/>
        <v>28.363636363636363</v>
      </c>
      <c r="J299" s="17">
        <f t="shared" si="395"/>
        <v>28.723636363636363</v>
      </c>
      <c r="N299" s="252" t="s">
        <v>581</v>
      </c>
      <c r="O299" s="302" t="s">
        <v>571</v>
      </c>
      <c r="P299" s="302"/>
      <c r="Q299" s="302"/>
      <c r="R299" s="19"/>
      <c r="S299" s="19">
        <v>63.5</v>
      </c>
      <c r="T299" s="19">
        <f t="shared" ref="T299:T300" si="404">W299</f>
        <v>82.36</v>
      </c>
      <c r="U299" s="13">
        <f>S299-0.36</f>
        <v>63.14</v>
      </c>
      <c r="V299" s="433">
        <f t="shared" ref="V299:V300" si="405">SUM(U299/0.77)</f>
        <v>82</v>
      </c>
      <c r="W299" s="433">
        <f t="shared" ref="W299:W300" si="406">SUM(V299+0.36)</f>
        <v>82.36</v>
      </c>
    </row>
    <row r="300" spans="1:23" ht="49.9" customHeight="1" x14ac:dyDescent="0.6">
      <c r="A300" s="24">
        <v>787</v>
      </c>
      <c r="B300" s="23" t="s">
        <v>32</v>
      </c>
      <c r="C300" s="22"/>
      <c r="D300" s="36"/>
      <c r="E300" s="19"/>
      <c r="F300" s="19">
        <v>20.28</v>
      </c>
      <c r="G300" s="46">
        <f>J300</f>
        <v>26.230129870129872</v>
      </c>
      <c r="H300" s="18">
        <f t="shared" si="403"/>
        <v>19.920000000000002</v>
      </c>
      <c r="I300" s="17">
        <f t="shared" si="394"/>
        <v>25.870129870129873</v>
      </c>
      <c r="J300" s="17">
        <f t="shared" si="395"/>
        <v>26.230129870129872</v>
      </c>
      <c r="N300" s="252" t="s">
        <v>580</v>
      </c>
      <c r="O300" s="302" t="s">
        <v>570</v>
      </c>
      <c r="P300" s="302"/>
      <c r="Q300" s="302"/>
      <c r="R300" s="19"/>
      <c r="S300" s="19">
        <v>63.5</v>
      </c>
      <c r="T300" s="19">
        <f t="shared" si="404"/>
        <v>82.36</v>
      </c>
      <c r="U300" s="13">
        <f>S300-0.36</f>
        <v>63.14</v>
      </c>
      <c r="V300" s="433">
        <f t="shared" si="405"/>
        <v>82</v>
      </c>
      <c r="W300" s="433">
        <f t="shared" si="406"/>
        <v>82.36</v>
      </c>
    </row>
    <row r="301" spans="1:23" ht="49.9" customHeight="1" x14ac:dyDescent="0.7">
      <c r="A301" s="62"/>
      <c r="B301" s="234" t="s">
        <v>36</v>
      </c>
      <c r="C301" s="28"/>
      <c r="D301" s="27"/>
      <c r="E301" s="51" t="s">
        <v>35</v>
      </c>
      <c r="F301" s="25"/>
      <c r="G301" s="25"/>
      <c r="H301" s="18">
        <f t="shared" si="403"/>
        <v>-0.36</v>
      </c>
      <c r="I301" s="17">
        <f t="shared" si="394"/>
        <v>-0.46753246753246752</v>
      </c>
      <c r="J301" s="17">
        <f t="shared" si="395"/>
        <v>-0.10753246753246753</v>
      </c>
      <c r="N301" s="303"/>
      <c r="O301" s="629" t="s">
        <v>345</v>
      </c>
      <c r="P301" s="629"/>
      <c r="Q301" s="629"/>
      <c r="R301" s="629"/>
      <c r="S301" s="629"/>
      <c r="T301" s="629"/>
      <c r="V301" s="300"/>
      <c r="W301" s="300"/>
    </row>
    <row r="302" spans="1:23" ht="49.9" customHeight="1" x14ac:dyDescent="0.6">
      <c r="A302" s="24">
        <v>790</v>
      </c>
      <c r="B302" s="23" t="s">
        <v>23</v>
      </c>
      <c r="C302" s="22"/>
      <c r="D302" s="36"/>
      <c r="E302" s="19"/>
      <c r="F302" s="19">
        <v>22.2</v>
      </c>
      <c r="G302" s="46">
        <f>J302</f>
        <v>28.723636363636363</v>
      </c>
      <c r="H302" s="18">
        <f t="shared" si="403"/>
        <v>21.84</v>
      </c>
      <c r="I302" s="17">
        <f t="shared" si="394"/>
        <v>28.363636363636363</v>
      </c>
      <c r="J302" s="17">
        <f t="shared" si="395"/>
        <v>28.723636363636363</v>
      </c>
      <c r="N302" s="252" t="s">
        <v>351</v>
      </c>
      <c r="O302" s="302" t="s">
        <v>347</v>
      </c>
      <c r="P302" s="302"/>
      <c r="Q302" s="302"/>
      <c r="R302" s="19"/>
      <c r="S302" s="19">
        <v>59</v>
      </c>
      <c r="T302" s="19">
        <f t="shared" ref="T302:T306" si="407">W302</f>
        <v>76.51584415584415</v>
      </c>
      <c r="U302" s="13">
        <f>S302-0.36</f>
        <v>58.64</v>
      </c>
      <c r="V302" s="300">
        <f t="shared" ref="V302:V306" si="408">SUM(U302/0.77)</f>
        <v>76.15584415584415</v>
      </c>
      <c r="W302" s="300">
        <f t="shared" ref="W302:W306" si="409">SUM(V302+0.36)</f>
        <v>76.51584415584415</v>
      </c>
    </row>
    <row r="303" spans="1:23" ht="49.9" customHeight="1" x14ac:dyDescent="0.6">
      <c r="A303" s="24">
        <v>797</v>
      </c>
      <c r="B303" s="23" t="s">
        <v>32</v>
      </c>
      <c r="C303" s="22"/>
      <c r="D303" s="36"/>
      <c r="E303" s="19"/>
      <c r="F303" s="19">
        <v>20.28</v>
      </c>
      <c r="G303" s="46">
        <f>J303</f>
        <v>26.230129870129872</v>
      </c>
      <c r="H303" s="18">
        <f t="shared" si="403"/>
        <v>19.920000000000002</v>
      </c>
      <c r="I303" s="17">
        <f t="shared" si="394"/>
        <v>25.870129870129873</v>
      </c>
      <c r="J303" s="17">
        <f t="shared" si="395"/>
        <v>26.230129870129872</v>
      </c>
      <c r="N303" s="252" t="s">
        <v>575</v>
      </c>
      <c r="O303" s="302" t="s">
        <v>576</v>
      </c>
      <c r="P303" s="302"/>
      <c r="Q303" s="302"/>
      <c r="R303" s="19"/>
      <c r="S303" s="19">
        <v>59</v>
      </c>
      <c r="T303" s="19">
        <f t="shared" ref="T303:T304" si="410">W303</f>
        <v>76.51584415584415</v>
      </c>
      <c r="U303" s="13">
        <f>S303-0.36</f>
        <v>58.64</v>
      </c>
      <c r="V303" s="433">
        <f t="shared" ref="V303:V304" si="411">SUM(U303/0.77)</f>
        <v>76.15584415584415</v>
      </c>
      <c r="W303" s="433">
        <f t="shared" ref="W303:W304" si="412">SUM(V303+0.36)</f>
        <v>76.51584415584415</v>
      </c>
    </row>
    <row r="304" spans="1:23" ht="49.9" customHeight="1" x14ac:dyDescent="0.7">
      <c r="A304" s="53"/>
      <c r="B304" s="239" t="s">
        <v>31</v>
      </c>
      <c r="C304" s="28"/>
      <c r="D304" s="27"/>
      <c r="E304" s="56"/>
      <c r="F304" s="51"/>
      <c r="G304" s="50"/>
      <c r="H304" s="18">
        <f t="shared" si="403"/>
        <v>-0.36</v>
      </c>
      <c r="I304" s="17">
        <f t="shared" si="394"/>
        <v>-0.46753246753246752</v>
      </c>
      <c r="J304" s="17">
        <f t="shared" si="395"/>
        <v>-0.10753246753246753</v>
      </c>
      <c r="N304" s="252" t="s">
        <v>583</v>
      </c>
      <c r="O304" s="302" t="s">
        <v>582</v>
      </c>
      <c r="P304" s="302"/>
      <c r="Q304" s="302"/>
      <c r="R304" s="19">
        <v>8</v>
      </c>
      <c r="S304" s="19">
        <v>51</v>
      </c>
      <c r="T304" s="19">
        <f t="shared" si="410"/>
        <v>66.126233766233767</v>
      </c>
      <c r="U304" s="13">
        <f>S304-0.36</f>
        <v>50.64</v>
      </c>
      <c r="V304" s="433">
        <f t="shared" si="411"/>
        <v>65.766233766233768</v>
      </c>
      <c r="W304" s="433">
        <f t="shared" si="412"/>
        <v>66.126233766233767</v>
      </c>
    </row>
    <row r="305" spans="1:23" ht="49.9" customHeight="1" x14ac:dyDescent="0.6">
      <c r="A305" s="24">
        <v>4479</v>
      </c>
      <c r="B305" s="23" t="s">
        <v>23</v>
      </c>
      <c r="C305" s="22"/>
      <c r="D305" s="36"/>
      <c r="E305" s="36"/>
      <c r="F305" s="24">
        <v>23.99</v>
      </c>
      <c r="G305" s="46">
        <f>J305</f>
        <v>31.048311688311685</v>
      </c>
      <c r="H305" s="18">
        <f t="shared" si="403"/>
        <v>23.63</v>
      </c>
      <c r="I305" s="17">
        <f t="shared" si="394"/>
        <v>30.688311688311686</v>
      </c>
      <c r="J305" s="17">
        <f t="shared" si="395"/>
        <v>31.048311688311685</v>
      </c>
      <c r="N305" s="252" t="s">
        <v>350</v>
      </c>
      <c r="O305" s="302" t="s">
        <v>346</v>
      </c>
      <c r="P305" s="302"/>
      <c r="Q305" s="302"/>
      <c r="R305" s="19">
        <v>35</v>
      </c>
      <c r="S305" s="19">
        <v>24</v>
      </c>
      <c r="T305" s="19">
        <f t="shared" ref="T305" si="413">W305</f>
        <v>31.0612987012987</v>
      </c>
      <c r="U305" s="13">
        <f>S305-0.36</f>
        <v>23.64</v>
      </c>
      <c r="V305" s="300">
        <f t="shared" ref="V305" si="414">SUM(U305/0.77)</f>
        <v>30.7012987012987</v>
      </c>
      <c r="W305" s="300">
        <f t="shared" ref="W305" si="415">SUM(V305+0.36)</f>
        <v>31.0612987012987</v>
      </c>
    </row>
    <row r="306" spans="1:23" ht="49.9" customHeight="1" x14ac:dyDescent="0.7">
      <c r="A306" s="221"/>
      <c r="B306" s="240" t="s">
        <v>234</v>
      </c>
      <c r="C306" s="76"/>
      <c r="D306" s="199"/>
      <c r="E306" s="194" t="s">
        <v>331</v>
      </c>
      <c r="F306" s="220"/>
      <c r="G306" s="199"/>
      <c r="H306" s="18">
        <f>F270-0.36</f>
        <v>24.64</v>
      </c>
      <c r="I306" s="17">
        <f t="shared" ref="I306" si="416">SUM(H306/0.77)</f>
        <v>32</v>
      </c>
      <c r="J306" s="17">
        <f t="shared" ref="J306" si="417">SUM(I306+0.36)</f>
        <v>32.36</v>
      </c>
      <c r="N306" s="252" t="s">
        <v>352</v>
      </c>
      <c r="O306" s="302" t="s">
        <v>348</v>
      </c>
      <c r="P306" s="302"/>
      <c r="Q306" s="302"/>
      <c r="R306" s="19">
        <v>21</v>
      </c>
      <c r="S306" s="19">
        <v>24</v>
      </c>
      <c r="T306" s="19">
        <f t="shared" si="407"/>
        <v>31.0612987012987</v>
      </c>
      <c r="U306" s="13">
        <f>S306-0.36</f>
        <v>23.64</v>
      </c>
      <c r="V306" s="300">
        <f t="shared" si="408"/>
        <v>30.7012987012987</v>
      </c>
      <c r="W306" s="300">
        <f t="shared" si="409"/>
        <v>31.0612987012987</v>
      </c>
    </row>
    <row r="307" spans="1:23" ht="49.9" customHeight="1" x14ac:dyDescent="0.6">
      <c r="A307" s="24">
        <v>5077</v>
      </c>
      <c r="B307" s="22" t="s">
        <v>23</v>
      </c>
      <c r="C307" s="22"/>
      <c r="D307" s="36"/>
      <c r="E307" s="19"/>
      <c r="F307" s="19">
        <v>32.700000000000003</v>
      </c>
      <c r="G307" s="19">
        <f>J307</f>
        <v>42.36</v>
      </c>
      <c r="H307" s="18">
        <f>F307-0.36</f>
        <v>32.340000000000003</v>
      </c>
      <c r="I307" s="17">
        <f t="shared" ref="I307:I308" si="418">SUM(H307/0.77)</f>
        <v>42</v>
      </c>
      <c r="J307" s="17">
        <f t="shared" ref="J307:J308" si="419">SUM(I307+0.36)</f>
        <v>42.36</v>
      </c>
      <c r="N307" s="249"/>
      <c r="O307" s="533" t="s">
        <v>362</v>
      </c>
      <c r="P307" s="534"/>
      <c r="Q307" s="534"/>
      <c r="R307" s="534"/>
      <c r="S307" s="534"/>
      <c r="T307" s="534"/>
    </row>
    <row r="308" spans="1:23" ht="49.9" customHeight="1" x14ac:dyDescent="0.6">
      <c r="A308" s="24">
        <v>5078</v>
      </c>
      <c r="B308" s="273" t="s">
        <v>58</v>
      </c>
      <c r="C308" s="22"/>
      <c r="D308" s="36"/>
      <c r="E308" s="19"/>
      <c r="F308" s="19">
        <v>27.55</v>
      </c>
      <c r="G308" s="19">
        <f>J308</f>
        <v>35.671688311688314</v>
      </c>
      <c r="H308" s="18">
        <f>F308-0.36</f>
        <v>27.19</v>
      </c>
      <c r="I308" s="17">
        <f t="shared" si="418"/>
        <v>35.311688311688314</v>
      </c>
      <c r="J308" s="17">
        <f t="shared" si="419"/>
        <v>35.671688311688314</v>
      </c>
      <c r="N308" s="24">
        <v>4862</v>
      </c>
      <c r="O308" s="304" t="s">
        <v>364</v>
      </c>
      <c r="P308" s="304"/>
      <c r="Q308" s="304"/>
      <c r="R308" s="19">
        <v>10</v>
      </c>
      <c r="S308" s="19">
        <v>33</v>
      </c>
      <c r="T308" s="19">
        <f t="shared" ref="T308:T309" si="420">W308</f>
        <v>42.749610389610389</v>
      </c>
      <c r="U308" s="13">
        <f>S308-0.36</f>
        <v>32.64</v>
      </c>
      <c r="V308" s="13">
        <f t="shared" ref="V308:V309" si="421">SUM(U308/0.77)</f>
        <v>42.38961038961039</v>
      </c>
      <c r="W308" s="13">
        <f t="shared" ref="W308:W309" si="422">SUM(V308+0.36)</f>
        <v>42.749610389610389</v>
      </c>
    </row>
    <row r="309" spans="1:23" ht="49.9" customHeight="1" x14ac:dyDescent="0.6">
      <c r="A309" s="565" t="s">
        <v>30</v>
      </c>
      <c r="B309" s="566"/>
      <c r="C309" s="566"/>
      <c r="D309" s="566"/>
      <c r="E309" s="566"/>
      <c r="F309" s="566"/>
      <c r="G309" s="567"/>
      <c r="H309" s="18">
        <f>F309-0.36</f>
        <v>-0.36</v>
      </c>
      <c r="I309" s="17">
        <f t="shared" si="394"/>
        <v>-0.46753246753246752</v>
      </c>
      <c r="J309" s="17">
        <f t="shared" si="395"/>
        <v>-0.10753246753246753</v>
      </c>
      <c r="N309" s="24">
        <v>4864</v>
      </c>
      <c r="O309" s="304" t="s">
        <v>363</v>
      </c>
      <c r="P309" s="304"/>
      <c r="Q309" s="304"/>
      <c r="R309" s="19">
        <v>10</v>
      </c>
      <c r="S309" s="19">
        <v>33</v>
      </c>
      <c r="T309" s="19">
        <f t="shared" si="420"/>
        <v>42.749610389610389</v>
      </c>
      <c r="U309" s="13">
        <f>S309-0.36</f>
        <v>32.64</v>
      </c>
      <c r="V309" s="13">
        <f t="shared" si="421"/>
        <v>42.38961038961039</v>
      </c>
      <c r="W309" s="13">
        <f t="shared" si="422"/>
        <v>42.749610389610389</v>
      </c>
    </row>
    <row r="310" spans="1:23" ht="49.9" customHeight="1" x14ac:dyDescent="0.7">
      <c r="A310" s="406"/>
      <c r="B310" s="563" t="s">
        <v>246</v>
      </c>
      <c r="C310" s="563"/>
      <c r="D310" s="564"/>
      <c r="E310" s="49"/>
      <c r="F310" s="49"/>
      <c r="G310" s="47"/>
      <c r="H310" s="18"/>
      <c r="I310" s="17"/>
      <c r="J310" s="17"/>
      <c r="N310" s="24">
        <v>4861</v>
      </c>
      <c r="O310" s="309" t="s">
        <v>376</v>
      </c>
      <c r="P310" s="309"/>
      <c r="Q310" s="309"/>
      <c r="R310" s="19">
        <v>10</v>
      </c>
      <c r="S310" s="19">
        <v>33</v>
      </c>
      <c r="T310" s="19">
        <f t="shared" ref="T310:T311" si="423">W310</f>
        <v>42.749610389610389</v>
      </c>
      <c r="U310" s="13">
        <f>S310-0.36</f>
        <v>32.64</v>
      </c>
      <c r="V310" s="13">
        <f t="shared" ref="V310:V311" si="424">SUM(U310/0.77)</f>
        <v>42.38961038961039</v>
      </c>
      <c r="W310" s="13">
        <f t="shared" ref="W310:W311" si="425">SUM(V310+0.36)</f>
        <v>42.749610389610389</v>
      </c>
    </row>
    <row r="311" spans="1:23" ht="49.9" customHeight="1" x14ac:dyDescent="0.7">
      <c r="A311" s="233"/>
      <c r="B311" s="239" t="s">
        <v>29</v>
      </c>
      <c r="C311" s="28"/>
      <c r="D311" s="28"/>
      <c r="E311" s="33"/>
      <c r="F311" s="33"/>
      <c r="G311" s="75"/>
      <c r="H311" s="18"/>
      <c r="I311" s="17"/>
      <c r="J311" s="17">
        <f>SUM(I311+0.36)</f>
        <v>0.36</v>
      </c>
      <c r="N311" s="24">
        <v>4863</v>
      </c>
      <c r="O311" s="309" t="s">
        <v>377</v>
      </c>
      <c r="P311" s="309"/>
      <c r="Q311" s="309"/>
      <c r="R311" s="19">
        <v>10</v>
      </c>
      <c r="S311" s="19">
        <v>33</v>
      </c>
      <c r="T311" s="19">
        <f t="shared" si="423"/>
        <v>42.749610389610389</v>
      </c>
      <c r="U311" s="13">
        <f>S311-0.36</f>
        <v>32.64</v>
      </c>
      <c r="V311" s="13">
        <f t="shared" si="424"/>
        <v>42.38961038961039</v>
      </c>
      <c r="W311" s="13">
        <f t="shared" si="425"/>
        <v>42.749610389610389</v>
      </c>
    </row>
    <row r="312" spans="1:23" ht="49.9" customHeight="1" x14ac:dyDescent="0.7">
      <c r="A312" s="24">
        <v>1020</v>
      </c>
      <c r="B312" s="22" t="s">
        <v>25</v>
      </c>
      <c r="C312" s="22"/>
      <c r="D312" s="21"/>
      <c r="E312" s="36"/>
      <c r="F312" s="19">
        <v>35.99</v>
      </c>
      <c r="G312" s="19">
        <f>J312</f>
        <v>46.632727272727273</v>
      </c>
      <c r="H312" s="18">
        <f>F312-0.36</f>
        <v>35.630000000000003</v>
      </c>
      <c r="I312" s="17">
        <f>SUM(H312/0.77)</f>
        <v>46.272727272727273</v>
      </c>
      <c r="J312" s="17">
        <f>SUM(I312+0.36)</f>
        <v>46.632727272727273</v>
      </c>
      <c r="N312" s="249"/>
      <c r="O312" s="528" t="s">
        <v>515</v>
      </c>
      <c r="P312" s="528"/>
      <c r="Q312" s="528"/>
      <c r="R312" s="528"/>
      <c r="S312" s="528"/>
      <c r="T312" s="528"/>
    </row>
    <row r="313" spans="1:23" ht="49.9" customHeight="1" x14ac:dyDescent="0.7">
      <c r="A313" s="71"/>
      <c r="B313" s="234" t="s">
        <v>28</v>
      </c>
      <c r="C313" s="28"/>
      <c r="D313" s="28"/>
      <c r="E313" s="28"/>
      <c r="F313" s="28"/>
      <c r="G313" s="75"/>
      <c r="H313" s="18"/>
      <c r="I313" s="17"/>
      <c r="J313" s="17"/>
      <c r="N313" s="24">
        <v>4858</v>
      </c>
      <c r="O313" s="416" t="s">
        <v>516</v>
      </c>
      <c r="P313" s="416"/>
      <c r="Q313" s="416"/>
      <c r="R313" s="19"/>
      <c r="S313" s="111">
        <v>30</v>
      </c>
      <c r="T313" s="111">
        <f>W313</f>
        <v>38.934155844155846</v>
      </c>
      <c r="U313" s="17">
        <f>S313-0.09</f>
        <v>29.91</v>
      </c>
      <c r="V313" s="13">
        <f>SUM(U313/0.77)</f>
        <v>38.844155844155843</v>
      </c>
      <c r="W313" s="13">
        <f>SUM(V313+0.09)</f>
        <v>38.934155844155846</v>
      </c>
    </row>
    <row r="314" spans="1:23" ht="49.9" customHeight="1" x14ac:dyDescent="0.6">
      <c r="A314" s="24">
        <v>1024</v>
      </c>
      <c r="B314" s="22" t="s">
        <v>25</v>
      </c>
      <c r="C314" s="22"/>
      <c r="D314" s="21"/>
      <c r="E314" s="36"/>
      <c r="F314" s="19">
        <v>35.99</v>
      </c>
      <c r="G314" s="19">
        <f>J314</f>
        <v>46.632727272727273</v>
      </c>
      <c r="H314" s="18">
        <f>F314-0.36</f>
        <v>35.630000000000003</v>
      </c>
      <c r="I314" s="17">
        <f>SUM(H314/0.77)</f>
        <v>46.272727272727273</v>
      </c>
      <c r="J314" s="17">
        <f>SUM(I314+0.36)</f>
        <v>46.632727272727273</v>
      </c>
      <c r="N314" s="24">
        <v>4859</v>
      </c>
      <c r="O314" s="416" t="s">
        <v>517</v>
      </c>
      <c r="P314" s="416"/>
      <c r="Q314" s="416"/>
      <c r="R314" s="19"/>
      <c r="S314" s="111">
        <v>30</v>
      </c>
      <c r="T314" s="111">
        <f>W314</f>
        <v>38.934155844155846</v>
      </c>
      <c r="U314" s="17">
        <f>S314-0.09</f>
        <v>29.91</v>
      </c>
      <c r="V314" s="13">
        <f>SUM(U314/0.77)</f>
        <v>38.844155844155843</v>
      </c>
      <c r="W314" s="13">
        <f>SUM(V314+0.09)</f>
        <v>38.934155844155846</v>
      </c>
    </row>
    <row r="315" spans="1:23" ht="49.9" customHeight="1" x14ac:dyDescent="0.7">
      <c r="A315" s="71"/>
      <c r="B315" s="234" t="s">
        <v>27</v>
      </c>
      <c r="C315" s="28"/>
      <c r="D315" s="28"/>
      <c r="E315" s="28"/>
      <c r="F315" s="28"/>
      <c r="G315" s="75"/>
      <c r="H315" s="18"/>
      <c r="I315" s="17"/>
      <c r="J315" s="17"/>
      <c r="N315" s="249"/>
      <c r="O315" s="528" t="s">
        <v>344</v>
      </c>
      <c r="P315" s="528"/>
      <c r="Q315" s="528"/>
      <c r="R315" s="528"/>
      <c r="S315" s="528"/>
      <c r="T315" s="528"/>
    </row>
    <row r="316" spans="1:23" ht="49.9" customHeight="1" x14ac:dyDescent="0.6">
      <c r="A316" s="24">
        <v>1022</v>
      </c>
      <c r="B316" s="44" t="s">
        <v>25</v>
      </c>
      <c r="C316" s="44"/>
      <c r="D316" s="45"/>
      <c r="E316" s="36"/>
      <c r="F316" s="19">
        <v>35.99</v>
      </c>
      <c r="G316" s="43">
        <f>J316</f>
        <v>46.632727272727273</v>
      </c>
      <c r="H316" s="18">
        <f>F316-0.36</f>
        <v>35.630000000000003</v>
      </c>
      <c r="I316" s="17">
        <f>SUM(H316/0.77)</f>
        <v>46.272727272727273</v>
      </c>
      <c r="J316" s="17">
        <f>SUM(I316+0.36)</f>
        <v>46.632727272727273</v>
      </c>
      <c r="N316" s="24">
        <v>8151</v>
      </c>
      <c r="O316" s="547" t="s">
        <v>365</v>
      </c>
      <c r="P316" s="547"/>
      <c r="Q316" s="547"/>
      <c r="R316" s="103"/>
      <c r="S316" s="19">
        <v>47</v>
      </c>
      <c r="T316" s="19">
        <f t="shared" ref="T316:T317" si="426">W316</f>
        <v>60.931428571428569</v>
      </c>
      <c r="U316" s="13">
        <f>S316-0.36</f>
        <v>46.64</v>
      </c>
      <c r="V316" s="13">
        <f t="shared" ref="V316:V317" si="427">SUM(U316/0.77)</f>
        <v>60.571428571428569</v>
      </c>
      <c r="W316" s="13">
        <f t="shared" ref="W316:W317" si="428">SUM(V316+0.36)</f>
        <v>60.931428571428569</v>
      </c>
    </row>
    <row r="317" spans="1:23" ht="49.9" customHeight="1" x14ac:dyDescent="0.7">
      <c r="A317" s="71"/>
      <c r="B317" s="234" t="s">
        <v>26</v>
      </c>
      <c r="C317" s="28"/>
      <c r="D317" s="28"/>
      <c r="E317" s="28"/>
      <c r="F317" s="28"/>
      <c r="G317" s="75"/>
      <c r="H317" s="18"/>
      <c r="I317" s="17"/>
      <c r="J317" s="17"/>
      <c r="N317" s="24">
        <v>8150</v>
      </c>
      <c r="O317" s="547" t="s">
        <v>366</v>
      </c>
      <c r="P317" s="547"/>
      <c r="Q317" s="547"/>
      <c r="R317" s="103"/>
      <c r="S317" s="19">
        <v>47</v>
      </c>
      <c r="T317" s="19">
        <f t="shared" si="426"/>
        <v>60.931428571428569</v>
      </c>
      <c r="U317" s="13">
        <f>S317-0.36</f>
        <v>46.64</v>
      </c>
      <c r="V317" s="13">
        <f t="shared" si="427"/>
        <v>60.571428571428569</v>
      </c>
      <c r="W317" s="13">
        <f t="shared" si="428"/>
        <v>60.931428571428569</v>
      </c>
    </row>
    <row r="318" spans="1:23" ht="49.9" customHeight="1" x14ac:dyDescent="0.6">
      <c r="A318" s="24">
        <v>1026</v>
      </c>
      <c r="B318" s="547" t="s">
        <v>25</v>
      </c>
      <c r="C318" s="547"/>
      <c r="D318" s="547"/>
      <c r="E318" s="19"/>
      <c r="F318" s="19">
        <v>35.99</v>
      </c>
      <c r="G318" s="19">
        <f>J318</f>
        <v>46.632727272727273</v>
      </c>
      <c r="H318" s="18">
        <f>F318-0.36</f>
        <v>35.630000000000003</v>
      </c>
      <c r="I318" s="17">
        <f>SUM(H318/0.77)</f>
        <v>46.272727272727273</v>
      </c>
      <c r="J318" s="17">
        <f>SUM(I318+0.36)</f>
        <v>46.632727272727273</v>
      </c>
      <c r="N318" s="24">
        <v>8152</v>
      </c>
      <c r="O318" s="547" t="s">
        <v>598</v>
      </c>
      <c r="P318" s="547"/>
      <c r="Q318" s="547"/>
      <c r="R318" s="103"/>
      <c r="S318" s="19">
        <v>47</v>
      </c>
      <c r="T318" s="19">
        <f t="shared" ref="T318:T319" si="429">W318</f>
        <v>60.931428571428569</v>
      </c>
      <c r="U318" s="13">
        <f>S318-0.36</f>
        <v>46.64</v>
      </c>
      <c r="V318" s="13">
        <f t="shared" ref="V318:V319" si="430">SUM(U318/0.77)</f>
        <v>60.571428571428569</v>
      </c>
      <c r="W318" s="13">
        <f t="shared" ref="W318:W319" si="431">SUM(V318+0.36)</f>
        <v>60.931428571428569</v>
      </c>
    </row>
    <row r="319" spans="1:23" ht="49.9" customHeight="1" x14ac:dyDescent="0.6">
      <c r="A319" s="42"/>
      <c r="B319" s="41" t="s">
        <v>24</v>
      </c>
      <c r="C319" s="41"/>
      <c r="D319" s="40"/>
      <c r="E319" s="39"/>
      <c r="F319" s="38"/>
      <c r="G319" s="37"/>
      <c r="H319" s="18"/>
      <c r="I319" s="17"/>
      <c r="J319" s="17"/>
      <c r="N319" s="24">
        <v>8159</v>
      </c>
      <c r="O319" s="547" t="s">
        <v>619</v>
      </c>
      <c r="P319" s="547"/>
      <c r="Q319" s="547"/>
      <c r="R319" s="103"/>
      <c r="S319" s="19">
        <v>47</v>
      </c>
      <c r="T319" s="19">
        <f t="shared" si="429"/>
        <v>60.931428571428569</v>
      </c>
      <c r="U319" s="13">
        <f>S319-0.36</f>
        <v>46.64</v>
      </c>
      <c r="V319" s="13">
        <f t="shared" si="430"/>
        <v>60.571428571428569</v>
      </c>
      <c r="W319" s="13">
        <f t="shared" si="431"/>
        <v>60.931428571428569</v>
      </c>
    </row>
    <row r="320" spans="1:23" ht="49.9" customHeight="1" x14ac:dyDescent="0.6">
      <c r="A320" s="24">
        <v>1170</v>
      </c>
      <c r="B320" s="23" t="s">
        <v>23</v>
      </c>
      <c r="C320" s="22"/>
      <c r="D320" s="36"/>
      <c r="E320" s="35"/>
      <c r="F320" s="19">
        <v>33.450000000000003</v>
      </c>
      <c r="G320" s="19">
        <f>J320</f>
        <v>43.334025974025977</v>
      </c>
      <c r="H320" s="18">
        <f>F320-0.36</f>
        <v>33.090000000000003</v>
      </c>
      <c r="I320" s="17">
        <f t="shared" ref="I320:I325" si="432">SUM(H320/0.77)</f>
        <v>42.974025974025977</v>
      </c>
      <c r="J320" s="17">
        <f>SUM(I320+0.36)</f>
        <v>43.334025974025977</v>
      </c>
      <c r="N320" s="197"/>
      <c r="O320" s="578" t="s">
        <v>356</v>
      </c>
      <c r="P320" s="578"/>
      <c r="Q320" s="578"/>
      <c r="R320" s="578"/>
      <c r="S320" s="578"/>
      <c r="T320" s="578"/>
    </row>
    <row r="321" spans="1:23" ht="49.9" customHeight="1" x14ac:dyDescent="0.6">
      <c r="A321" s="560" t="s">
        <v>22</v>
      </c>
      <c r="B321" s="561"/>
      <c r="C321" s="561"/>
      <c r="D321" s="561"/>
      <c r="E321" s="561"/>
      <c r="F321" s="561"/>
      <c r="G321" s="562"/>
      <c r="H321" s="18">
        <f>F321-0.36</f>
        <v>-0.36</v>
      </c>
      <c r="I321" s="17">
        <f t="shared" si="432"/>
        <v>-0.46753246753246752</v>
      </c>
      <c r="J321" s="17">
        <f>SUM(I321+0.36)</f>
        <v>-0.10753246753246753</v>
      </c>
      <c r="N321" s="24">
        <v>8200</v>
      </c>
      <c r="O321" s="284" t="s">
        <v>358</v>
      </c>
      <c r="P321" s="307"/>
      <c r="Q321" s="307"/>
      <c r="R321" s="111"/>
      <c r="S321" s="111">
        <v>114</v>
      </c>
      <c r="T321" s="111">
        <f>W321</f>
        <v>148.02506493506493</v>
      </c>
      <c r="U321" s="17">
        <f>S321-0.09</f>
        <v>113.91</v>
      </c>
      <c r="V321" s="13">
        <f>SUM(U321/0.77)</f>
        <v>147.93506493506493</v>
      </c>
      <c r="W321" s="13">
        <f>SUM(V321+0.09)</f>
        <v>148.02506493506493</v>
      </c>
    </row>
    <row r="322" spans="1:23" ht="49.9" customHeight="1" x14ac:dyDescent="0.7">
      <c r="A322" s="34"/>
      <c r="B322" s="236" t="s">
        <v>21</v>
      </c>
      <c r="C322" s="33"/>
      <c r="D322" s="32"/>
      <c r="E322" s="558"/>
      <c r="F322" s="559"/>
      <c r="G322" s="559"/>
      <c r="H322" s="18">
        <f>F322-0.36</f>
        <v>-0.36</v>
      </c>
      <c r="I322" s="17">
        <f t="shared" si="432"/>
        <v>-0.46753246753246752</v>
      </c>
      <c r="J322" s="17">
        <f>SUM(I322+0.36)</f>
        <v>-0.10753246753246753</v>
      </c>
      <c r="N322" s="24">
        <v>8203</v>
      </c>
      <c r="O322" s="284" t="s">
        <v>357</v>
      </c>
      <c r="P322" s="307"/>
      <c r="Q322" s="307"/>
      <c r="R322" s="111"/>
      <c r="S322" s="111">
        <v>138</v>
      </c>
      <c r="T322" s="111">
        <f>W322</f>
        <v>179.19389610389609</v>
      </c>
      <c r="U322" s="17">
        <f>S322-0.09</f>
        <v>137.91</v>
      </c>
      <c r="V322" s="13">
        <f>SUM(U322/0.77)</f>
        <v>179.10389610389609</v>
      </c>
      <c r="W322" s="13">
        <f>SUM(V322+0.09)</f>
        <v>179.19389610389609</v>
      </c>
    </row>
    <row r="323" spans="1:23" ht="49.9" customHeight="1" x14ac:dyDescent="0.6">
      <c r="A323" s="24">
        <v>4860</v>
      </c>
      <c r="B323" s="23" t="s">
        <v>20</v>
      </c>
      <c r="C323" s="22"/>
      <c r="D323" s="31"/>
      <c r="E323" s="21"/>
      <c r="F323" s="19">
        <v>12.79</v>
      </c>
      <c r="G323" s="19">
        <f>J323</f>
        <v>16.556623376623374</v>
      </c>
      <c r="H323" s="18">
        <f>F323-0.18</f>
        <v>12.61</v>
      </c>
      <c r="I323" s="17">
        <f t="shared" si="432"/>
        <v>16.376623376623375</v>
      </c>
      <c r="J323" s="17">
        <f>SUM(I323+0.18)</f>
        <v>16.556623376623374</v>
      </c>
      <c r="N323" s="24">
        <v>8206</v>
      </c>
      <c r="O323" s="284" t="s">
        <v>367</v>
      </c>
      <c r="P323" s="307"/>
      <c r="Q323" s="307"/>
      <c r="R323" s="111"/>
      <c r="S323" s="111">
        <v>90</v>
      </c>
      <c r="T323" s="111">
        <f>W323</f>
        <v>116.85623376623376</v>
      </c>
      <c r="U323" s="17">
        <f>S323-0.09</f>
        <v>89.91</v>
      </c>
      <c r="V323" s="13">
        <f>SUM(U323/0.77)</f>
        <v>116.76623376623375</v>
      </c>
      <c r="W323" s="13">
        <f>SUM(V323+0.09)</f>
        <v>116.85623376623376</v>
      </c>
    </row>
    <row r="324" spans="1:23" ht="49.9" customHeight="1" x14ac:dyDescent="0.7">
      <c r="A324" s="30"/>
      <c r="B324" s="234" t="s">
        <v>19</v>
      </c>
      <c r="C324" s="28"/>
      <c r="D324" s="27"/>
      <c r="E324" s="26"/>
      <c r="F324" s="25"/>
      <c r="G324" s="25"/>
      <c r="H324" s="18">
        <f>F324-0.36</f>
        <v>-0.36</v>
      </c>
      <c r="I324" s="17">
        <f t="shared" si="432"/>
        <v>-0.46753246753246752</v>
      </c>
      <c r="J324" s="17">
        <f>SUM(I324+0.36)</f>
        <v>-0.10753246753246753</v>
      </c>
      <c r="N324" s="24">
        <v>8207</v>
      </c>
      <c r="O324" s="284" t="s">
        <v>378</v>
      </c>
      <c r="P324" s="307"/>
      <c r="Q324" s="307"/>
      <c r="R324" s="111"/>
      <c r="S324" s="111">
        <v>156</v>
      </c>
      <c r="T324" s="111">
        <f>W324</f>
        <v>202.57051948051947</v>
      </c>
      <c r="U324" s="17">
        <f>S324-0.09</f>
        <v>155.91</v>
      </c>
      <c r="V324" s="13">
        <f>SUM(U324/0.77)</f>
        <v>202.48051948051946</v>
      </c>
      <c r="W324" s="13">
        <f>SUM(V324+0.09)</f>
        <v>202.57051948051947</v>
      </c>
    </row>
    <row r="325" spans="1:23" ht="49.9" customHeight="1" x14ac:dyDescent="0.6">
      <c r="A325" s="24">
        <v>595</v>
      </c>
      <c r="B325" s="23" t="s">
        <v>18</v>
      </c>
      <c r="C325" s="22"/>
      <c r="D325" s="21"/>
      <c r="E325" s="20"/>
      <c r="F325" s="19">
        <v>23.7</v>
      </c>
      <c r="G325" s="19">
        <f>J325</f>
        <v>30.725454545454543</v>
      </c>
      <c r="H325" s="18">
        <f>F325-0.18</f>
        <v>23.52</v>
      </c>
      <c r="I325" s="17">
        <f t="shared" si="432"/>
        <v>30.545454545454543</v>
      </c>
      <c r="J325" s="17">
        <f>SUM(I325+0.18)</f>
        <v>30.725454545454543</v>
      </c>
      <c r="N325" s="24">
        <v>8220</v>
      </c>
      <c r="O325" s="547" t="s">
        <v>359</v>
      </c>
      <c r="P325" s="547"/>
      <c r="Q325" s="530"/>
      <c r="R325" s="19"/>
      <c r="S325" s="19">
        <v>20</v>
      </c>
      <c r="T325" s="111">
        <f t="shared" ref="T325:T326" si="433">W325</f>
        <v>25.956045454545453</v>
      </c>
      <c r="U325" s="17">
        <f>S325-0.015</f>
        <v>19.984999999999999</v>
      </c>
      <c r="V325" s="13">
        <f t="shared" ref="V325:V326" si="434">SUM(U325/0.77)</f>
        <v>25.954545454545453</v>
      </c>
      <c r="W325" s="13">
        <f>SUM(V325+0.0015)</f>
        <v>25.956045454545453</v>
      </c>
    </row>
    <row r="326" spans="1:23" ht="49.9" customHeight="1" x14ac:dyDescent="0.7">
      <c r="A326" s="524" t="s">
        <v>39</v>
      </c>
      <c r="B326" s="525"/>
      <c r="C326" s="525"/>
      <c r="D326" s="525"/>
      <c r="E326" s="525"/>
      <c r="F326" s="48"/>
      <c r="G326" s="63"/>
      <c r="H326" s="18"/>
      <c r="I326" s="17"/>
      <c r="J326" s="17"/>
      <c r="N326" s="24">
        <v>8223</v>
      </c>
      <c r="O326" s="547" t="s">
        <v>360</v>
      </c>
      <c r="P326" s="547"/>
      <c r="Q326" s="547"/>
      <c r="R326" s="19"/>
      <c r="S326" s="19">
        <v>24</v>
      </c>
      <c r="T326" s="111">
        <f t="shared" si="433"/>
        <v>31.150850649350648</v>
      </c>
      <c r="U326" s="17">
        <f>S326-0.015</f>
        <v>23.984999999999999</v>
      </c>
      <c r="V326" s="13">
        <f t="shared" si="434"/>
        <v>31.149350649350648</v>
      </c>
      <c r="W326" s="13">
        <f>SUM(V326+0.0015)</f>
        <v>31.150850649350648</v>
      </c>
    </row>
    <row r="327" spans="1:23" ht="49.9" customHeight="1" x14ac:dyDescent="0.7">
      <c r="A327" s="53"/>
      <c r="B327" s="239" t="s">
        <v>38</v>
      </c>
      <c r="C327" s="28"/>
      <c r="D327" s="51"/>
      <c r="E327" s="52"/>
      <c r="F327" s="51"/>
      <c r="G327" s="50"/>
      <c r="H327" s="18"/>
      <c r="I327" s="17"/>
      <c r="J327" s="17"/>
      <c r="N327" s="65">
        <v>8226</v>
      </c>
      <c r="O327" s="618" t="s">
        <v>368</v>
      </c>
      <c r="P327" s="618"/>
      <c r="Q327" s="618"/>
      <c r="R327" s="43"/>
      <c r="S327" s="43">
        <v>16</v>
      </c>
      <c r="T327" s="258">
        <f t="shared" ref="T327:T330" si="435">W327</f>
        <v>20.761240259740259</v>
      </c>
      <c r="U327" s="17">
        <f>S327-0.015</f>
        <v>15.984999999999999</v>
      </c>
      <c r="V327" s="13">
        <f t="shared" ref="V327:V330" si="436">SUM(U327/0.77)</f>
        <v>20.759740259740258</v>
      </c>
      <c r="W327" s="13">
        <f>SUM(V327+0.0015)</f>
        <v>20.761240259740259</v>
      </c>
    </row>
    <row r="328" spans="1:23" ht="49.9" customHeight="1" x14ac:dyDescent="0.6">
      <c r="A328" s="24">
        <v>2550</v>
      </c>
      <c r="B328" s="55" t="s">
        <v>23</v>
      </c>
      <c r="C328" s="54"/>
      <c r="D328" s="36"/>
      <c r="E328" s="36" t="s">
        <v>37</v>
      </c>
      <c r="F328" s="19">
        <v>32.200000000000003</v>
      </c>
      <c r="G328" s="46">
        <f>H328</f>
        <v>41.81818181818182</v>
      </c>
      <c r="H328" s="18">
        <f>F328/0.77</f>
        <v>41.81818181818182</v>
      </c>
      <c r="I328" s="17"/>
      <c r="J328" s="17"/>
      <c r="N328" s="24">
        <v>8227</v>
      </c>
      <c r="O328" s="530" t="s">
        <v>379</v>
      </c>
      <c r="P328" s="531"/>
      <c r="Q328" s="532"/>
      <c r="R328" s="19"/>
      <c r="S328" s="19">
        <v>27</v>
      </c>
      <c r="T328" s="111">
        <f t="shared" si="435"/>
        <v>35.046954545454547</v>
      </c>
      <c r="U328" s="17">
        <f>S328-0.015</f>
        <v>26.984999999999999</v>
      </c>
      <c r="V328" s="13">
        <f t="shared" si="436"/>
        <v>35.045454545454547</v>
      </c>
      <c r="W328" s="13">
        <f>SUM(V328+0.0015)</f>
        <v>35.046954545454547</v>
      </c>
    </row>
    <row r="329" spans="1:23" ht="49.9" customHeight="1" x14ac:dyDescent="0.6">
      <c r="A329" s="61">
        <v>2552</v>
      </c>
      <c r="B329" s="60" t="s">
        <v>34</v>
      </c>
      <c r="C329" s="59"/>
      <c r="D329" s="211"/>
      <c r="E329" s="58"/>
      <c r="F329" s="58">
        <v>28</v>
      </c>
      <c r="G329" s="57">
        <f>H329</f>
        <v>36.36363636363636</v>
      </c>
      <c r="H329" s="18">
        <f>F329/0.77</f>
        <v>36.36363636363636</v>
      </c>
      <c r="I329" s="17"/>
      <c r="J329" s="17"/>
      <c r="N329" s="24">
        <v>8242</v>
      </c>
      <c r="O329" s="23" t="s">
        <v>497</v>
      </c>
      <c r="P329" s="22"/>
      <c r="Q329" s="319"/>
      <c r="R329" s="19"/>
      <c r="S329" s="19">
        <v>47</v>
      </c>
      <c r="T329" s="19">
        <f t="shared" si="435"/>
        <v>60.931428571428569</v>
      </c>
      <c r="U329" s="13">
        <f>S329-0.36</f>
        <v>46.64</v>
      </c>
      <c r="V329" s="13">
        <f t="shared" si="436"/>
        <v>60.571428571428569</v>
      </c>
      <c r="W329" s="13">
        <f t="shared" ref="W329:W330" si="437">SUM(V329+0.36)</f>
        <v>60.931428571428569</v>
      </c>
    </row>
    <row r="330" spans="1:23" ht="49.9" customHeight="1" x14ac:dyDescent="0.7">
      <c r="A330" s="53"/>
      <c r="B330" s="239" t="s">
        <v>33</v>
      </c>
      <c r="C330" s="28"/>
      <c r="D330" s="50"/>
      <c r="E330" s="52"/>
      <c r="F330" s="51"/>
      <c r="G330" s="50"/>
      <c r="H330" s="18">
        <f>F330/0.77</f>
        <v>0</v>
      </c>
      <c r="I330" s="17"/>
      <c r="J330" s="17"/>
      <c r="N330" s="24">
        <v>8241</v>
      </c>
      <c r="O330" s="23" t="s">
        <v>498</v>
      </c>
      <c r="P330" s="22"/>
      <c r="Q330" s="319"/>
      <c r="R330" s="19"/>
      <c r="S330" s="19">
        <v>47</v>
      </c>
      <c r="T330" s="19">
        <f t="shared" si="435"/>
        <v>60.931428571428569</v>
      </c>
      <c r="U330" s="13">
        <f>S330-0.36</f>
        <v>46.64</v>
      </c>
      <c r="V330" s="13">
        <f t="shared" si="436"/>
        <v>60.571428571428569</v>
      </c>
      <c r="W330" s="13">
        <f t="shared" si="437"/>
        <v>60.931428571428569</v>
      </c>
    </row>
    <row r="331" spans="1:23" ht="49.9" customHeight="1" x14ac:dyDescent="0.6">
      <c r="A331" s="24">
        <v>5100</v>
      </c>
      <c r="B331" s="55" t="s">
        <v>23</v>
      </c>
      <c r="C331" s="54"/>
      <c r="D331" s="36"/>
      <c r="E331" s="35"/>
      <c r="F331" s="19">
        <v>28.98</v>
      </c>
      <c r="G331" s="46">
        <f>H331</f>
        <v>37.636363636363633</v>
      </c>
      <c r="H331" s="18">
        <f>F331/0.77</f>
        <v>37.636363636363633</v>
      </c>
      <c r="I331" s="17"/>
      <c r="J331" s="17"/>
      <c r="N331" s="24">
        <v>8240</v>
      </c>
      <c r="O331" s="23" t="s">
        <v>499</v>
      </c>
      <c r="P331" s="22"/>
      <c r="Q331" s="319"/>
      <c r="R331" s="19"/>
      <c r="S331" s="19">
        <v>47</v>
      </c>
      <c r="T331" s="19">
        <f t="shared" ref="T331:T332" si="438">W331</f>
        <v>60.931428571428569</v>
      </c>
      <c r="U331" s="13">
        <f>S331-0.36</f>
        <v>46.64</v>
      </c>
      <c r="V331" s="13">
        <f t="shared" ref="V331:V332" si="439">SUM(U331/0.77)</f>
        <v>60.571428571428569</v>
      </c>
      <c r="W331" s="13">
        <f t="shared" ref="W331:W332" si="440">SUM(V331+0.36)</f>
        <v>60.931428571428569</v>
      </c>
    </row>
    <row r="332" spans="1:23" ht="49.9" customHeight="1" x14ac:dyDescent="0.6">
      <c r="H332" s="18"/>
      <c r="I332" s="17"/>
      <c r="J332" s="17"/>
      <c r="N332" s="24">
        <v>8243</v>
      </c>
      <c r="O332" s="23" t="s">
        <v>500</v>
      </c>
      <c r="P332" s="22"/>
      <c r="Q332" s="319"/>
      <c r="R332" s="19"/>
      <c r="S332" s="19">
        <v>47</v>
      </c>
      <c r="T332" s="19">
        <f t="shared" si="438"/>
        <v>60.931428571428569</v>
      </c>
      <c r="U332" s="13">
        <f>S332-0.36</f>
        <v>46.64</v>
      </c>
      <c r="V332" s="13">
        <f t="shared" si="439"/>
        <v>60.571428571428569</v>
      </c>
      <c r="W332" s="13">
        <f t="shared" si="440"/>
        <v>60.931428571428569</v>
      </c>
    </row>
    <row r="336" spans="1:23" ht="49.9" customHeight="1" x14ac:dyDescent="0.6">
      <c r="A336" s="407"/>
      <c r="B336" s="15"/>
      <c r="C336" s="15"/>
      <c r="G336" s="14"/>
    </row>
  </sheetData>
  <mergeCells count="152">
    <mergeCell ref="O287:Q287"/>
    <mergeCell ref="O288:Q288"/>
    <mergeCell ref="O270:T270"/>
    <mergeCell ref="B242:D242"/>
    <mergeCell ref="B243:D243"/>
    <mergeCell ref="O203:Q203"/>
    <mergeCell ref="O272:T272"/>
    <mergeCell ref="O193:T193"/>
    <mergeCell ref="A174:G174"/>
    <mergeCell ref="B185:D185"/>
    <mergeCell ref="O188:Q188"/>
    <mergeCell ref="O189:Q189"/>
    <mergeCell ref="O190:Q190"/>
    <mergeCell ref="O206:Q206"/>
    <mergeCell ref="B241:D241"/>
    <mergeCell ref="O174:T174"/>
    <mergeCell ref="O177:Q177"/>
    <mergeCell ref="B184:D184"/>
    <mergeCell ref="B240:D240"/>
    <mergeCell ref="A196:G196"/>
    <mergeCell ref="O198:Q198"/>
    <mergeCell ref="B238:D238"/>
    <mergeCell ref="B237:D237"/>
    <mergeCell ref="A236:G236"/>
    <mergeCell ref="A224:G224"/>
    <mergeCell ref="O178:T178"/>
    <mergeCell ref="O200:T200"/>
    <mergeCell ref="O201:Q201"/>
    <mergeCell ref="O191:T191"/>
    <mergeCell ref="B194:D194"/>
    <mergeCell ref="A210:G210"/>
    <mergeCell ref="A205:G205"/>
    <mergeCell ref="O312:T312"/>
    <mergeCell ref="O285:T285"/>
    <mergeCell ref="O327:Q327"/>
    <mergeCell ref="O204:T204"/>
    <mergeCell ref="O315:T315"/>
    <mergeCell ref="O316:Q316"/>
    <mergeCell ref="O317:Q317"/>
    <mergeCell ref="R266:T266"/>
    <mergeCell ref="R275:T275"/>
    <mergeCell ref="O220:Q220"/>
    <mergeCell ref="O227:Q227"/>
    <mergeCell ref="O225:Q225"/>
    <mergeCell ref="O320:T320"/>
    <mergeCell ref="O318:Q318"/>
    <mergeCell ref="O319:Q319"/>
    <mergeCell ref="O226:Q226"/>
    <mergeCell ref="O209:Q209"/>
    <mergeCell ref="O210:Q210"/>
    <mergeCell ref="O211:T211"/>
    <mergeCell ref="R263:T263"/>
    <mergeCell ref="O233:T233"/>
    <mergeCell ref="O301:T301"/>
    <mergeCell ref="O297:T297"/>
    <mergeCell ref="O286:Q286"/>
    <mergeCell ref="A1:T1"/>
    <mergeCell ref="N101:T101"/>
    <mergeCell ref="A4:G4"/>
    <mergeCell ref="N4:T4"/>
    <mergeCell ref="A101:G101"/>
    <mergeCell ref="A115:G115"/>
    <mergeCell ref="B112:D112"/>
    <mergeCell ref="N114:T114"/>
    <mergeCell ref="B113:D113"/>
    <mergeCell ref="C68:D68"/>
    <mergeCell ref="P8:Q8"/>
    <mergeCell ref="P15:Q15"/>
    <mergeCell ref="A102:G102"/>
    <mergeCell ref="P32:Q32"/>
    <mergeCell ref="P52:Q52"/>
    <mergeCell ref="C13:D13"/>
    <mergeCell ref="C17:D17"/>
    <mergeCell ref="C39:D39"/>
    <mergeCell ref="N102:T102"/>
    <mergeCell ref="P58:Q58"/>
    <mergeCell ref="B63:D63"/>
    <mergeCell ref="N69:T69"/>
    <mergeCell ref="R70:T70"/>
    <mergeCell ref="O78:T78"/>
    <mergeCell ref="N150:T150"/>
    <mergeCell ref="N156:T156"/>
    <mergeCell ref="N159:T159"/>
    <mergeCell ref="N162:T162"/>
    <mergeCell ref="P43:Q43"/>
    <mergeCell ref="C44:D44"/>
    <mergeCell ref="B59:D59"/>
    <mergeCell ref="O62:T62"/>
    <mergeCell ref="N110:T110"/>
    <mergeCell ref="B65:D65"/>
    <mergeCell ref="B58:D58"/>
    <mergeCell ref="B61:D61"/>
    <mergeCell ref="A140:E140"/>
    <mergeCell ref="B107:D107"/>
    <mergeCell ref="A144:E144"/>
    <mergeCell ref="O148:Q148"/>
    <mergeCell ref="N133:T133"/>
    <mergeCell ref="O129:T129"/>
    <mergeCell ref="B114:D114"/>
    <mergeCell ref="O64:T64"/>
    <mergeCell ref="P67:Q67"/>
    <mergeCell ref="A132:F132"/>
    <mergeCell ref="P68:Q68"/>
    <mergeCell ref="A127:F127"/>
    <mergeCell ref="R82:T82"/>
    <mergeCell ref="R88:T88"/>
    <mergeCell ref="O92:T92"/>
    <mergeCell ref="E322:G322"/>
    <mergeCell ref="A321:G321"/>
    <mergeCell ref="O224:Q224"/>
    <mergeCell ref="B310:D310"/>
    <mergeCell ref="A309:G309"/>
    <mergeCell ref="B293:G293"/>
    <mergeCell ref="O213:T213"/>
    <mergeCell ref="O214:Q214"/>
    <mergeCell ref="O195:T195"/>
    <mergeCell ref="O196:Q196"/>
    <mergeCell ref="O197:Q197"/>
    <mergeCell ref="O218:T218"/>
    <mergeCell ref="O219:Q219"/>
    <mergeCell ref="A249:G249"/>
    <mergeCell ref="B226:D226"/>
    <mergeCell ref="N292:T292"/>
    <mergeCell ref="O294:Q294"/>
    <mergeCell ref="O176:Q176"/>
    <mergeCell ref="O217:Q217"/>
    <mergeCell ref="O221:T221"/>
    <mergeCell ref="O207:T207"/>
    <mergeCell ref="A326:E326"/>
    <mergeCell ref="N173:R173"/>
    <mergeCell ref="B231:G231"/>
    <mergeCell ref="O328:Q328"/>
    <mergeCell ref="O307:T307"/>
    <mergeCell ref="O231:T231"/>
    <mergeCell ref="O293:T293"/>
    <mergeCell ref="A173:G173"/>
    <mergeCell ref="A179:G179"/>
    <mergeCell ref="A288:G288"/>
    <mergeCell ref="O184:Q184"/>
    <mergeCell ref="O186:Q186"/>
    <mergeCell ref="N249:T249"/>
    <mergeCell ref="B318:D318"/>
    <mergeCell ref="O180:T180"/>
    <mergeCell ref="O181:Q181"/>
    <mergeCell ref="B182:D182"/>
    <mergeCell ref="B183:D183"/>
    <mergeCell ref="O295:Q295"/>
    <mergeCell ref="O296:Q296"/>
    <mergeCell ref="O325:Q325"/>
    <mergeCell ref="A187:G187"/>
    <mergeCell ref="O187:Q187"/>
    <mergeCell ref="O326:Q326"/>
  </mergeCells>
  <pageMargins left="0.26" right="0.17" top="0.32" bottom="0.16" header="0.5" footer="0.33"/>
  <pageSetup scale="12" orientation="portrait" r:id="rId1"/>
  <headerFooter alignWithMargins="0"/>
  <rowBreaks count="3" manualBreakCount="3">
    <brk id="97" max="19" man="1"/>
    <brk id="169" max="19" man="1"/>
    <brk id="245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D40"/>
  <sheetViews>
    <sheetView view="pageBreakPreview" zoomScaleNormal="50" zoomScaleSheetLayoutView="100" workbookViewId="0">
      <selection activeCell="D8" sqref="D8"/>
    </sheetView>
  </sheetViews>
  <sheetFormatPr defaultColWidth="8.85546875" defaultRowHeight="49.9" customHeight="1" x14ac:dyDescent="0.2"/>
  <cols>
    <col min="1" max="1" width="13.140625" style="129" bestFit="1" customWidth="1"/>
    <col min="2" max="2" width="89.7109375" style="128" bestFit="1" customWidth="1"/>
    <col min="3" max="3" width="22" style="129" bestFit="1" customWidth="1"/>
    <col min="4" max="4" width="19.85546875" style="129" bestFit="1" customWidth="1"/>
    <col min="5" max="5" width="8.85546875" style="128"/>
    <col min="6" max="6" width="22" style="128" bestFit="1" customWidth="1"/>
    <col min="7" max="7" width="16.140625" style="128" bestFit="1" customWidth="1"/>
    <col min="8" max="10" width="0" style="128" hidden="1" customWidth="1"/>
    <col min="11" max="20" width="8.85546875" style="128"/>
    <col min="21" max="23" width="0" style="128" hidden="1" customWidth="1"/>
    <col min="24" max="16384" width="8.85546875" style="128"/>
  </cols>
  <sheetData>
    <row r="1" spans="1:4" ht="12.75" x14ac:dyDescent="0.2">
      <c r="A1" s="633"/>
      <c r="B1" s="633"/>
      <c r="C1" s="130" t="s">
        <v>75</v>
      </c>
      <c r="D1" s="136" t="s">
        <v>152</v>
      </c>
    </row>
    <row r="2" spans="1:4" s="135" customFormat="1" ht="18.75" customHeight="1" x14ac:dyDescent="0.2">
      <c r="A2" s="134">
        <v>6202</v>
      </c>
      <c r="B2" s="133" t="s">
        <v>205</v>
      </c>
      <c r="C2" s="131">
        <v>105</v>
      </c>
      <c r="D2" s="191" t="s">
        <v>206</v>
      </c>
    </row>
    <row r="3" spans="1:4" ht="18.75" customHeight="1" x14ac:dyDescent="0.2">
      <c r="A3" s="134"/>
      <c r="B3" s="133" t="s">
        <v>738</v>
      </c>
      <c r="C3" s="131">
        <v>169</v>
      </c>
      <c r="D3" s="131">
        <v>219.48</v>
      </c>
    </row>
    <row r="4" spans="1:4" ht="18.75" customHeight="1" x14ac:dyDescent="0.2">
      <c r="A4" s="134"/>
      <c r="B4" s="133" t="s">
        <v>739</v>
      </c>
      <c r="C4" s="131">
        <v>32.99</v>
      </c>
      <c r="D4" s="131">
        <v>42.74</v>
      </c>
    </row>
    <row r="5" spans="1:4" s="135" customFormat="1" ht="18.75" customHeight="1" x14ac:dyDescent="0.2">
      <c r="A5" s="134"/>
      <c r="B5" s="133" t="s">
        <v>740</v>
      </c>
      <c r="C5" s="131">
        <v>169</v>
      </c>
      <c r="D5" s="131">
        <v>219.48</v>
      </c>
    </row>
    <row r="6" spans="1:4" ht="18.75" customHeight="1" x14ac:dyDescent="0.2">
      <c r="A6" s="134"/>
      <c r="B6" s="133" t="s">
        <v>741</v>
      </c>
      <c r="C6" s="131">
        <v>34.99</v>
      </c>
      <c r="D6" s="131">
        <v>45.33</v>
      </c>
    </row>
    <row r="7" spans="1:4" ht="18.75" customHeight="1" x14ac:dyDescent="0.2">
      <c r="A7" s="486"/>
      <c r="B7" s="133" t="s">
        <v>742</v>
      </c>
      <c r="C7" s="131">
        <v>50.99</v>
      </c>
      <c r="D7" s="131">
        <v>66.11</v>
      </c>
    </row>
    <row r="8" spans="1:4" ht="18.75" customHeight="1" x14ac:dyDescent="0.2">
      <c r="A8" s="134"/>
      <c r="B8" s="133" t="s">
        <v>743</v>
      </c>
      <c r="C8" s="131">
        <v>180</v>
      </c>
      <c r="D8" s="131">
        <v>233.77</v>
      </c>
    </row>
    <row r="9" spans="1:4" ht="18.75" customHeight="1" x14ac:dyDescent="0.2">
      <c r="A9" s="130">
        <v>6237</v>
      </c>
      <c r="B9" s="132" t="s">
        <v>207</v>
      </c>
      <c r="C9" s="131">
        <v>160</v>
      </c>
      <c r="D9" s="131">
        <v>201.3</v>
      </c>
    </row>
    <row r="10" spans="1:4" ht="18.75" customHeight="1" x14ac:dyDescent="0.2">
      <c r="A10" s="130">
        <v>6238</v>
      </c>
      <c r="B10" s="132" t="s">
        <v>208</v>
      </c>
      <c r="C10" s="131">
        <v>68</v>
      </c>
      <c r="D10" s="130">
        <v>84.42</v>
      </c>
    </row>
    <row r="11" spans="1:4" ht="18.75" customHeight="1" x14ac:dyDescent="0.2">
      <c r="A11" s="130">
        <v>1381</v>
      </c>
      <c r="B11" s="132" t="s">
        <v>151</v>
      </c>
      <c r="C11" s="131">
        <v>109.2</v>
      </c>
      <c r="D11" s="131"/>
    </row>
    <row r="12" spans="1:4" ht="18.75" customHeight="1" x14ac:dyDescent="0.2">
      <c r="A12" s="130">
        <v>1390</v>
      </c>
      <c r="B12" s="132" t="s">
        <v>150</v>
      </c>
      <c r="C12" s="131">
        <v>9.5</v>
      </c>
      <c r="D12" s="131"/>
    </row>
    <row r="13" spans="1:4" ht="18.75" customHeight="1" x14ac:dyDescent="0.2">
      <c r="A13" s="130">
        <v>2180</v>
      </c>
      <c r="B13" s="132" t="s">
        <v>149</v>
      </c>
      <c r="C13" s="131">
        <v>240</v>
      </c>
      <c r="D13" s="131"/>
    </row>
    <row r="14" spans="1:4" ht="18.75" customHeight="1" x14ac:dyDescent="0.2">
      <c r="A14" s="130"/>
      <c r="B14" s="132" t="s">
        <v>370</v>
      </c>
      <c r="C14" s="131">
        <v>142.80000000000001</v>
      </c>
      <c r="D14" s="130"/>
    </row>
    <row r="15" spans="1:4" ht="18.75" customHeight="1" x14ac:dyDescent="0.2">
      <c r="A15" s="130"/>
      <c r="B15" s="132" t="s">
        <v>371</v>
      </c>
      <c r="C15" s="131">
        <v>201.6</v>
      </c>
      <c r="D15" s="130"/>
    </row>
    <row r="16" spans="1:4" ht="18.75" customHeight="1" x14ac:dyDescent="0.2">
      <c r="A16" s="130"/>
      <c r="B16" s="132" t="s">
        <v>372</v>
      </c>
      <c r="C16" s="131">
        <v>16.8</v>
      </c>
      <c r="D16" s="130"/>
    </row>
    <row r="17" spans="1:4" ht="18.75" customHeight="1" x14ac:dyDescent="0.2">
      <c r="A17" s="130"/>
      <c r="B17" s="132" t="s">
        <v>373</v>
      </c>
      <c r="C17" s="131">
        <v>11.9</v>
      </c>
      <c r="D17" s="130"/>
    </row>
    <row r="18" spans="1:4" ht="18.75" customHeight="1" x14ac:dyDescent="0.2">
      <c r="A18" s="130"/>
      <c r="B18" s="132" t="s">
        <v>374</v>
      </c>
      <c r="C18" s="131">
        <v>16.8</v>
      </c>
      <c r="D18" s="130"/>
    </row>
    <row r="19" spans="1:4" ht="18.75" customHeight="1" x14ac:dyDescent="0.2">
      <c r="B19" s="128" t="s">
        <v>381</v>
      </c>
      <c r="C19" s="129">
        <v>80</v>
      </c>
    </row>
    <row r="20" spans="1:4" ht="18.75" customHeight="1" x14ac:dyDescent="0.2">
      <c r="A20" s="129">
        <v>733</v>
      </c>
      <c r="B20" s="128" t="s">
        <v>692</v>
      </c>
      <c r="C20" s="129">
        <v>25.99</v>
      </c>
    </row>
    <row r="21" spans="1:4" ht="18.75" customHeight="1" x14ac:dyDescent="0.2"/>
    <row r="22" spans="1:4" ht="18.75" customHeight="1" x14ac:dyDescent="0.2">
      <c r="A22" s="492">
        <v>108501</v>
      </c>
      <c r="B22" s="493" t="s">
        <v>716</v>
      </c>
      <c r="C22" s="496">
        <v>162</v>
      </c>
      <c r="D22" s="494"/>
    </row>
    <row r="23" spans="1:4" ht="18.75" customHeight="1" x14ac:dyDescent="0.2">
      <c r="A23" s="492">
        <v>108542</v>
      </c>
      <c r="B23" s="495" t="s">
        <v>717</v>
      </c>
      <c r="C23" s="496">
        <v>162</v>
      </c>
      <c r="D23" s="494"/>
    </row>
    <row r="24" spans="1:4" ht="18.75" customHeight="1" x14ac:dyDescent="0.2">
      <c r="A24" s="492">
        <v>108544</v>
      </c>
      <c r="B24" s="495" t="s">
        <v>718</v>
      </c>
      <c r="C24" s="496">
        <v>162</v>
      </c>
      <c r="D24" s="494"/>
    </row>
    <row r="25" spans="1:4" ht="18.75" customHeight="1" x14ac:dyDescent="0.2">
      <c r="A25" s="492">
        <v>108545</v>
      </c>
      <c r="B25" s="495" t="s">
        <v>719</v>
      </c>
      <c r="C25" s="496">
        <v>162</v>
      </c>
      <c r="D25" s="494"/>
    </row>
    <row r="26" spans="1:4" ht="18.75" customHeight="1" x14ac:dyDescent="0.2">
      <c r="A26" s="492">
        <v>108548</v>
      </c>
      <c r="B26" s="495" t="s">
        <v>720</v>
      </c>
      <c r="C26" s="496">
        <v>162</v>
      </c>
      <c r="D26" s="494"/>
    </row>
    <row r="27" spans="1:4" ht="18.75" customHeight="1" x14ac:dyDescent="0.2">
      <c r="A27" s="492">
        <v>108549</v>
      </c>
      <c r="B27" s="495" t="s">
        <v>721</v>
      </c>
      <c r="C27" s="496">
        <v>162</v>
      </c>
      <c r="D27" s="494"/>
    </row>
    <row r="28" spans="1:4" ht="18.75" customHeight="1" x14ac:dyDescent="0.2">
      <c r="A28" s="492">
        <v>108550</v>
      </c>
      <c r="B28" s="495" t="s">
        <v>722</v>
      </c>
      <c r="C28" s="496">
        <v>180</v>
      </c>
      <c r="D28" s="494"/>
    </row>
    <row r="29" spans="1:4" ht="18.75" customHeight="1" x14ac:dyDescent="0.2">
      <c r="A29" s="492">
        <v>108551</v>
      </c>
      <c r="B29" s="493" t="s">
        <v>723</v>
      </c>
      <c r="C29" s="496">
        <v>180</v>
      </c>
      <c r="D29" s="494"/>
    </row>
    <row r="30" spans="1:4" ht="18.75" customHeight="1" x14ac:dyDescent="0.2">
      <c r="A30" s="492">
        <v>108552</v>
      </c>
      <c r="B30" s="495" t="s">
        <v>724</v>
      </c>
      <c r="C30" s="496">
        <v>180</v>
      </c>
      <c r="D30" s="494"/>
    </row>
    <row r="31" spans="1:4" ht="18.75" customHeight="1" x14ac:dyDescent="0.2">
      <c r="A31" s="492">
        <v>108553</v>
      </c>
      <c r="B31" s="495" t="s">
        <v>725</v>
      </c>
      <c r="C31" s="496">
        <v>180</v>
      </c>
      <c r="D31" s="494"/>
    </row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</sheetData>
  <mergeCells count="1">
    <mergeCell ref="A1:B1"/>
  </mergeCells>
  <pageMargins left="0.75" right="0.75" top="1" bottom="1" header="0.5" footer="0.5"/>
  <pageSetup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A1:O92"/>
  <sheetViews>
    <sheetView view="pageBreakPreview" topLeftCell="A25" zoomScale="25" zoomScaleNormal="25" zoomScaleSheetLayoutView="25" workbookViewId="0">
      <selection activeCell="K5" sqref="K5:L5"/>
    </sheetView>
  </sheetViews>
  <sheetFormatPr defaultColWidth="29.42578125" defaultRowHeight="60" customHeight="1" x14ac:dyDescent="0.65"/>
  <cols>
    <col min="1" max="1" width="26.42578125" style="139" bestFit="1" customWidth="1"/>
    <col min="2" max="2" width="255.42578125" style="137" customWidth="1"/>
    <col min="3" max="3" width="74.7109375" style="139" customWidth="1"/>
    <col min="4" max="4" width="28.7109375" style="137" customWidth="1"/>
    <col min="5" max="5" width="27" style="138" bestFit="1" customWidth="1"/>
    <col min="6" max="7" width="29.42578125" style="137"/>
    <col min="8" max="10" width="0" style="137" hidden="1" customWidth="1"/>
    <col min="11" max="20" width="29.42578125" style="137"/>
    <col min="21" max="23" width="0" style="137" hidden="1" customWidth="1"/>
    <col min="24" max="16384" width="29.42578125" style="137"/>
  </cols>
  <sheetData>
    <row r="1" spans="1:15" ht="60" customHeight="1" x14ac:dyDescent="0.65">
      <c r="A1" s="152" t="s">
        <v>80</v>
      </c>
      <c r="B1" s="634" t="s">
        <v>157</v>
      </c>
      <c r="C1" s="153"/>
      <c r="D1" s="152"/>
      <c r="E1" s="151" t="s">
        <v>77</v>
      </c>
    </row>
    <row r="2" spans="1:15" ht="60" customHeight="1" x14ac:dyDescent="0.65">
      <c r="A2" s="149" t="s">
        <v>76</v>
      </c>
      <c r="B2" s="635"/>
      <c r="C2" s="150"/>
      <c r="D2" s="149" t="s">
        <v>75</v>
      </c>
      <c r="E2" s="148" t="s">
        <v>74</v>
      </c>
    </row>
    <row r="3" spans="1:15" ht="60" customHeight="1" x14ac:dyDescent="0.7">
      <c r="A3" s="648" t="s">
        <v>156</v>
      </c>
      <c r="B3" s="649"/>
      <c r="C3" s="649"/>
      <c r="D3" s="649"/>
      <c r="E3" s="650"/>
    </row>
    <row r="4" spans="1:15" ht="60" customHeight="1" x14ac:dyDescent="0.8">
      <c r="A4" s="144">
        <v>1970</v>
      </c>
      <c r="B4" s="143" t="s">
        <v>274</v>
      </c>
      <c r="C4" s="147"/>
      <c r="D4" s="141">
        <v>139.99</v>
      </c>
      <c r="E4" s="141">
        <f>SUM(D4/0.77)</f>
        <v>181.80519480519482</v>
      </c>
      <c r="O4" s="261"/>
    </row>
    <row r="5" spans="1:15" ht="60" customHeight="1" x14ac:dyDescent="0.8">
      <c r="A5" s="144">
        <v>1971</v>
      </c>
      <c r="B5" s="143" t="s">
        <v>275</v>
      </c>
      <c r="C5" s="147"/>
      <c r="D5" s="141">
        <v>59.99</v>
      </c>
      <c r="E5" s="141">
        <f>SUM(D5/0.77)</f>
        <v>77.909090909090907</v>
      </c>
    </row>
    <row r="6" spans="1:15" ht="60" customHeight="1" x14ac:dyDescent="0.8">
      <c r="A6" s="144">
        <v>1978</v>
      </c>
      <c r="B6" s="455" t="s">
        <v>615</v>
      </c>
      <c r="C6" s="147"/>
      <c r="D6" s="141">
        <v>159.99</v>
      </c>
      <c r="E6" s="141">
        <f>SUM(D6/0.77)</f>
        <v>207.77922077922079</v>
      </c>
    </row>
    <row r="7" spans="1:15" ht="60" customHeight="1" x14ac:dyDescent="0.8">
      <c r="A7" s="144">
        <v>1979</v>
      </c>
      <c r="B7" s="455" t="s">
        <v>616</v>
      </c>
      <c r="C7" s="147"/>
      <c r="D7" s="141">
        <v>71</v>
      </c>
      <c r="E7" s="141">
        <f>SUM(D7/0.77)</f>
        <v>92.20779220779221</v>
      </c>
    </row>
    <row r="8" spans="1:15" ht="60" customHeight="1" x14ac:dyDescent="0.7">
      <c r="A8" s="651" t="s">
        <v>209</v>
      </c>
      <c r="B8" s="652"/>
      <c r="C8" s="652"/>
      <c r="D8" s="652"/>
      <c r="E8" s="653"/>
    </row>
    <row r="9" spans="1:15" ht="60" customHeight="1" x14ac:dyDescent="0.65">
      <c r="A9" s="205">
        <v>6634</v>
      </c>
      <c r="B9" s="204" t="s">
        <v>224</v>
      </c>
      <c r="C9" s="203"/>
      <c r="D9" s="146">
        <v>175</v>
      </c>
      <c r="E9" s="146">
        <f t="shared" ref="E9:E10" si="0">SUM(D9/0.77)</f>
        <v>227.27272727272728</v>
      </c>
    </row>
    <row r="10" spans="1:15" ht="60" customHeight="1" x14ac:dyDescent="0.65">
      <c r="A10" s="205">
        <v>6635</v>
      </c>
      <c r="B10" s="204" t="s">
        <v>225</v>
      </c>
      <c r="C10" s="203"/>
      <c r="D10" s="146">
        <v>80</v>
      </c>
      <c r="E10" s="146">
        <f t="shared" si="0"/>
        <v>103.8961038961039</v>
      </c>
    </row>
    <row r="11" spans="1:15" ht="60" customHeight="1" x14ac:dyDescent="0.65">
      <c r="A11" s="205">
        <v>6671</v>
      </c>
      <c r="B11" s="204" t="s">
        <v>289</v>
      </c>
      <c r="C11" s="203"/>
      <c r="D11" s="146">
        <v>100</v>
      </c>
      <c r="E11" s="146">
        <v>129.87</v>
      </c>
    </row>
    <row r="12" spans="1:15" ht="60" customHeight="1" x14ac:dyDescent="0.8">
      <c r="A12" s="144">
        <v>6630</v>
      </c>
      <c r="B12" s="143" t="s">
        <v>210</v>
      </c>
      <c r="C12" s="147"/>
      <c r="D12" s="141">
        <v>175</v>
      </c>
      <c r="E12" s="141">
        <f t="shared" ref="E12:E20" si="1">SUM(D12/0.77)</f>
        <v>227.27272727272728</v>
      </c>
    </row>
    <row r="13" spans="1:15" ht="60" customHeight="1" x14ac:dyDescent="0.8">
      <c r="A13" s="144">
        <v>6631</v>
      </c>
      <c r="B13" s="143" t="s">
        <v>211</v>
      </c>
      <c r="C13" s="147"/>
      <c r="D13" s="141">
        <v>80</v>
      </c>
      <c r="E13" s="141">
        <f t="shared" si="1"/>
        <v>103.8961038961039</v>
      </c>
    </row>
    <row r="14" spans="1:15" ht="60" customHeight="1" x14ac:dyDescent="0.8">
      <c r="A14" s="144">
        <v>6632</v>
      </c>
      <c r="B14" s="143" t="s">
        <v>212</v>
      </c>
      <c r="C14" s="147"/>
      <c r="D14" s="141">
        <v>165</v>
      </c>
      <c r="E14" s="141">
        <f t="shared" si="1"/>
        <v>214.28571428571428</v>
      </c>
    </row>
    <row r="15" spans="1:15" ht="60" customHeight="1" x14ac:dyDescent="0.8">
      <c r="A15" s="144">
        <v>6633</v>
      </c>
      <c r="B15" s="143" t="s">
        <v>213</v>
      </c>
      <c r="C15" s="147"/>
      <c r="D15" s="141">
        <v>70</v>
      </c>
      <c r="E15" s="141">
        <f t="shared" si="1"/>
        <v>90.909090909090907</v>
      </c>
    </row>
    <row r="16" spans="1:15" ht="60" customHeight="1" x14ac:dyDescent="0.8">
      <c r="A16" s="144">
        <v>6662</v>
      </c>
      <c r="B16" s="143" t="s">
        <v>272</v>
      </c>
      <c r="C16" s="147"/>
      <c r="D16" s="141">
        <v>170</v>
      </c>
      <c r="E16" s="141">
        <f t="shared" si="1"/>
        <v>220.77922077922076</v>
      </c>
    </row>
    <row r="17" spans="1:5" s="145" customFormat="1" ht="60" customHeight="1" x14ac:dyDescent="0.8">
      <c r="A17" s="144">
        <v>6666</v>
      </c>
      <c r="B17" s="143" t="s">
        <v>231</v>
      </c>
      <c r="C17" s="147"/>
      <c r="D17" s="141">
        <v>75</v>
      </c>
      <c r="E17" s="141">
        <f t="shared" si="1"/>
        <v>97.402597402597394</v>
      </c>
    </row>
    <row r="18" spans="1:5" s="145" customFormat="1" ht="60" customHeight="1" x14ac:dyDescent="0.8">
      <c r="A18" s="144">
        <v>6660</v>
      </c>
      <c r="B18" s="143" t="s">
        <v>218</v>
      </c>
      <c r="C18" s="147"/>
      <c r="D18" s="141">
        <v>175</v>
      </c>
      <c r="E18" s="141">
        <f t="shared" si="1"/>
        <v>227.27272727272728</v>
      </c>
    </row>
    <row r="19" spans="1:5" s="145" customFormat="1" ht="60" customHeight="1" x14ac:dyDescent="0.8">
      <c r="A19" s="144">
        <v>6661</v>
      </c>
      <c r="B19" s="143" t="s">
        <v>214</v>
      </c>
      <c r="C19" s="147"/>
      <c r="D19" s="141">
        <v>80</v>
      </c>
      <c r="E19" s="141">
        <f t="shared" si="1"/>
        <v>103.8961038961039</v>
      </c>
    </row>
    <row r="20" spans="1:5" s="145" customFormat="1" ht="60" customHeight="1" x14ac:dyDescent="0.8">
      <c r="A20" s="144">
        <v>6657</v>
      </c>
      <c r="B20" s="455" t="s">
        <v>630</v>
      </c>
      <c r="C20" s="147"/>
      <c r="D20" s="141">
        <v>105</v>
      </c>
      <c r="E20" s="141">
        <f t="shared" si="1"/>
        <v>136.36363636363637</v>
      </c>
    </row>
    <row r="21" spans="1:5" s="145" customFormat="1" ht="60" customHeight="1" x14ac:dyDescent="0.7">
      <c r="A21" s="636" t="s">
        <v>155</v>
      </c>
      <c r="B21" s="637"/>
      <c r="C21" s="637"/>
      <c r="D21" s="637"/>
      <c r="E21" s="638"/>
    </row>
    <row r="22" spans="1:5" s="145" customFormat="1" ht="60" customHeight="1" x14ac:dyDescent="0.65">
      <c r="A22" s="144">
        <v>6432</v>
      </c>
      <c r="B22" s="143" t="s">
        <v>589</v>
      </c>
      <c r="C22" s="215"/>
      <c r="D22" s="141">
        <v>160</v>
      </c>
      <c r="E22" s="141">
        <f>SUM(D22/0.77)</f>
        <v>207.79220779220779</v>
      </c>
    </row>
    <row r="23" spans="1:5" s="145" customFormat="1" ht="60" customHeight="1" x14ac:dyDescent="0.65">
      <c r="A23" s="144">
        <v>6433</v>
      </c>
      <c r="B23" s="143" t="s">
        <v>590</v>
      </c>
      <c r="C23" s="215"/>
      <c r="D23" s="141">
        <v>65</v>
      </c>
      <c r="E23" s="141">
        <f>SUM(D23/0.77)</f>
        <v>84.415584415584419</v>
      </c>
    </row>
    <row r="24" spans="1:5" s="145" customFormat="1" ht="60" customHeight="1" x14ac:dyDescent="0.65">
      <c r="A24" s="144">
        <v>6435</v>
      </c>
      <c r="B24" s="143" t="s">
        <v>290</v>
      </c>
      <c r="C24" s="295"/>
      <c r="D24" s="141">
        <v>227</v>
      </c>
      <c r="E24" s="141">
        <f t="shared" ref="E24:E31" si="2">SUM(D24/0.77)</f>
        <v>294.80519480519479</v>
      </c>
    </row>
    <row r="25" spans="1:5" s="145" customFormat="1" ht="60" customHeight="1" x14ac:dyDescent="0.65">
      <c r="A25" s="144">
        <v>6436</v>
      </c>
      <c r="B25" s="143" t="s">
        <v>291</v>
      </c>
      <c r="C25" s="295"/>
      <c r="D25" s="141">
        <v>97</v>
      </c>
      <c r="E25" s="141">
        <f t="shared" si="2"/>
        <v>125.97402597402598</v>
      </c>
    </row>
    <row r="26" spans="1:5" s="145" customFormat="1" ht="60" customHeight="1" x14ac:dyDescent="0.65">
      <c r="A26" s="144">
        <v>6422</v>
      </c>
      <c r="B26" s="143" t="s">
        <v>276</v>
      </c>
      <c r="C26" s="295"/>
      <c r="D26" s="141">
        <v>169</v>
      </c>
      <c r="E26" s="141">
        <f t="shared" si="2"/>
        <v>219.48051948051946</v>
      </c>
    </row>
    <row r="27" spans="1:5" s="145" customFormat="1" ht="60" customHeight="1" x14ac:dyDescent="0.65">
      <c r="A27" s="144">
        <v>6423</v>
      </c>
      <c r="B27" s="143" t="s">
        <v>277</v>
      </c>
      <c r="C27" s="295"/>
      <c r="D27" s="141">
        <v>72</v>
      </c>
      <c r="E27" s="141">
        <f t="shared" si="2"/>
        <v>93.506493506493499</v>
      </c>
    </row>
    <row r="28" spans="1:5" s="145" customFormat="1" ht="60" customHeight="1" x14ac:dyDescent="0.65">
      <c r="A28" s="144">
        <v>6420</v>
      </c>
      <c r="B28" s="143" t="s">
        <v>292</v>
      </c>
      <c r="C28" s="196"/>
      <c r="D28" s="141">
        <v>160</v>
      </c>
      <c r="E28" s="141">
        <f t="shared" si="2"/>
        <v>207.79220779220779</v>
      </c>
    </row>
    <row r="29" spans="1:5" s="145" customFormat="1" ht="60" customHeight="1" x14ac:dyDescent="0.65">
      <c r="A29" s="144">
        <v>6421</v>
      </c>
      <c r="B29" s="143" t="s">
        <v>293</v>
      </c>
      <c r="C29" s="196"/>
      <c r="D29" s="141">
        <v>68</v>
      </c>
      <c r="E29" s="141">
        <f t="shared" si="2"/>
        <v>88.311688311688314</v>
      </c>
    </row>
    <row r="30" spans="1:5" s="145" customFormat="1" ht="60" customHeight="1" x14ac:dyDescent="0.65">
      <c r="A30" s="144">
        <v>6412</v>
      </c>
      <c r="B30" s="143" t="s">
        <v>294</v>
      </c>
      <c r="C30" s="196"/>
      <c r="D30" s="141">
        <v>175</v>
      </c>
      <c r="E30" s="141">
        <f t="shared" si="2"/>
        <v>227.27272727272728</v>
      </c>
    </row>
    <row r="31" spans="1:5" s="145" customFormat="1" ht="60" customHeight="1" x14ac:dyDescent="0.65">
      <c r="A31" s="144">
        <v>6413</v>
      </c>
      <c r="B31" s="143" t="s">
        <v>295</v>
      </c>
      <c r="C31" s="196"/>
      <c r="D31" s="141">
        <v>76</v>
      </c>
      <c r="E31" s="141">
        <f t="shared" si="2"/>
        <v>98.701298701298697</v>
      </c>
    </row>
    <row r="32" spans="1:5" s="145" customFormat="1" ht="60" customHeight="1" x14ac:dyDescent="0.65">
      <c r="A32" s="144">
        <v>6442</v>
      </c>
      <c r="B32" s="143" t="s">
        <v>667</v>
      </c>
      <c r="C32" s="196"/>
      <c r="D32" s="141">
        <v>175</v>
      </c>
      <c r="E32" s="141">
        <f>SUM(D32/0.77)</f>
        <v>227.27272727272728</v>
      </c>
    </row>
    <row r="33" spans="1:5" s="145" customFormat="1" ht="60" customHeight="1" x14ac:dyDescent="0.65">
      <c r="A33" s="144">
        <v>6443</v>
      </c>
      <c r="B33" s="143" t="s">
        <v>668</v>
      </c>
      <c r="C33" s="196"/>
      <c r="D33" s="141">
        <v>76</v>
      </c>
      <c r="E33" s="141">
        <f>SUM(D33/0.77)</f>
        <v>98.701298701298697</v>
      </c>
    </row>
    <row r="34" spans="1:5" ht="60" customHeight="1" x14ac:dyDescent="0.7">
      <c r="A34" s="639" t="s">
        <v>154</v>
      </c>
      <c r="B34" s="640"/>
      <c r="C34" s="640"/>
      <c r="D34" s="640"/>
      <c r="E34" s="641"/>
    </row>
    <row r="35" spans="1:5" ht="60" customHeight="1" x14ac:dyDescent="0.65">
      <c r="A35" s="144">
        <v>6272</v>
      </c>
      <c r="B35" s="143" t="s">
        <v>278</v>
      </c>
      <c r="C35" s="142"/>
      <c r="D35" s="141">
        <v>220</v>
      </c>
      <c r="E35" s="141">
        <f>SUM(D35/0.77)</f>
        <v>285.71428571428572</v>
      </c>
    </row>
    <row r="36" spans="1:5" ht="60" customHeight="1" x14ac:dyDescent="0.65">
      <c r="A36" s="144">
        <v>6273</v>
      </c>
      <c r="B36" s="143" t="s">
        <v>279</v>
      </c>
      <c r="C36" s="142"/>
      <c r="D36" s="141">
        <v>100</v>
      </c>
      <c r="E36" s="141">
        <f>SUM(D36/0.77)</f>
        <v>129.87012987012986</v>
      </c>
    </row>
    <row r="37" spans="1:5" ht="60" customHeight="1" x14ac:dyDescent="0.65">
      <c r="A37" s="144">
        <v>6260</v>
      </c>
      <c r="B37" s="143" t="s">
        <v>296</v>
      </c>
      <c r="C37" s="142"/>
      <c r="D37" s="141">
        <v>160</v>
      </c>
      <c r="E37" s="141">
        <f t="shared" ref="E37:E43" si="3">SUM(D37/0.77)</f>
        <v>207.79220779220779</v>
      </c>
    </row>
    <row r="38" spans="1:5" ht="60" customHeight="1" x14ac:dyDescent="0.65">
      <c r="A38" s="144">
        <v>6261</v>
      </c>
      <c r="B38" s="143" t="s">
        <v>297</v>
      </c>
      <c r="C38" s="142"/>
      <c r="D38" s="141">
        <v>68</v>
      </c>
      <c r="E38" s="141">
        <f t="shared" si="3"/>
        <v>88.311688311688314</v>
      </c>
    </row>
    <row r="39" spans="1:5" ht="60" customHeight="1" x14ac:dyDescent="0.65">
      <c r="A39" s="144">
        <v>6262</v>
      </c>
      <c r="B39" s="143" t="s">
        <v>280</v>
      </c>
      <c r="C39" s="142"/>
      <c r="D39" s="141">
        <v>170</v>
      </c>
      <c r="E39" s="141">
        <f t="shared" si="3"/>
        <v>220.77922077922076</v>
      </c>
    </row>
    <row r="40" spans="1:5" ht="60" customHeight="1" x14ac:dyDescent="0.65">
      <c r="A40" s="144">
        <v>6263</v>
      </c>
      <c r="B40" s="143" t="s">
        <v>281</v>
      </c>
      <c r="C40" s="142"/>
      <c r="D40" s="141">
        <v>70</v>
      </c>
      <c r="E40" s="141">
        <f t="shared" si="3"/>
        <v>90.909090909090907</v>
      </c>
    </row>
    <row r="41" spans="1:5" ht="60" customHeight="1" x14ac:dyDescent="0.65">
      <c r="A41" s="144">
        <v>6300</v>
      </c>
      <c r="B41" s="143" t="s">
        <v>282</v>
      </c>
      <c r="C41" s="142"/>
      <c r="D41" s="141">
        <v>105</v>
      </c>
      <c r="E41" s="141">
        <f t="shared" si="3"/>
        <v>136.36363636363637</v>
      </c>
    </row>
    <row r="42" spans="1:5" ht="60" customHeight="1" x14ac:dyDescent="0.65">
      <c r="A42" s="144">
        <v>6264</v>
      </c>
      <c r="B42" s="143" t="s">
        <v>283</v>
      </c>
      <c r="C42" s="142"/>
      <c r="D42" s="141">
        <v>180</v>
      </c>
      <c r="E42" s="141">
        <f t="shared" si="3"/>
        <v>233.76623376623377</v>
      </c>
    </row>
    <row r="43" spans="1:5" ht="60" customHeight="1" x14ac:dyDescent="0.65">
      <c r="A43" s="144">
        <v>6265</v>
      </c>
      <c r="B43" s="143" t="s">
        <v>284</v>
      </c>
      <c r="C43" s="142"/>
      <c r="D43" s="141">
        <v>80</v>
      </c>
      <c r="E43" s="141">
        <f t="shared" si="3"/>
        <v>103.8961038961039</v>
      </c>
    </row>
    <row r="44" spans="1:5" ht="60" customHeight="1" x14ac:dyDescent="0.65">
      <c r="A44" s="144">
        <v>6318</v>
      </c>
      <c r="B44" s="455" t="s">
        <v>631</v>
      </c>
      <c r="C44" s="196"/>
      <c r="D44" s="141">
        <v>175</v>
      </c>
      <c r="E44" s="141">
        <f t="shared" ref="E44" si="4">SUM(D44/0.77)</f>
        <v>227.27272727272728</v>
      </c>
    </row>
    <row r="45" spans="1:5" ht="60" customHeight="1" x14ac:dyDescent="0.65">
      <c r="A45" s="144">
        <v>6319</v>
      </c>
      <c r="B45" s="455" t="s">
        <v>632</v>
      </c>
      <c r="C45" s="196"/>
      <c r="D45" s="141">
        <v>75</v>
      </c>
      <c r="E45" s="141">
        <f t="shared" ref="E45:E48" si="5">SUM(D45/0.77)</f>
        <v>97.402597402597394</v>
      </c>
    </row>
    <row r="46" spans="1:5" ht="60" customHeight="1" x14ac:dyDescent="0.65">
      <c r="A46" s="144">
        <v>6291</v>
      </c>
      <c r="B46" s="455" t="s">
        <v>715</v>
      </c>
      <c r="C46" s="196"/>
      <c r="D46" s="141">
        <v>100</v>
      </c>
      <c r="E46" s="141">
        <f t="shared" si="5"/>
        <v>129.87012987012986</v>
      </c>
    </row>
    <row r="47" spans="1:5" ht="60" customHeight="1" x14ac:dyDescent="0.65">
      <c r="A47" s="144">
        <v>6933</v>
      </c>
      <c r="B47" s="455" t="s">
        <v>713</v>
      </c>
      <c r="C47" s="196"/>
      <c r="D47" s="141">
        <v>80</v>
      </c>
      <c r="E47" s="141">
        <f t="shared" si="5"/>
        <v>103.8961038961039</v>
      </c>
    </row>
    <row r="48" spans="1:5" ht="60" customHeight="1" x14ac:dyDescent="0.65">
      <c r="A48" s="144">
        <v>6931</v>
      </c>
      <c r="B48" s="455" t="s">
        <v>714</v>
      </c>
      <c r="C48" s="196"/>
      <c r="D48" s="141">
        <v>80</v>
      </c>
      <c r="E48" s="141">
        <f t="shared" si="5"/>
        <v>103.8961038961039</v>
      </c>
    </row>
    <row r="49" spans="1:5" ht="60" customHeight="1" x14ac:dyDescent="0.7">
      <c r="A49" s="642" t="s">
        <v>153</v>
      </c>
      <c r="B49" s="643"/>
      <c r="C49" s="643"/>
      <c r="D49" s="643"/>
      <c r="E49" s="644"/>
    </row>
    <row r="50" spans="1:5" ht="60" customHeight="1" x14ac:dyDescent="0.65">
      <c r="A50" s="144">
        <v>6473</v>
      </c>
      <c r="B50" s="143" t="s">
        <v>285</v>
      </c>
      <c r="C50" s="206"/>
      <c r="D50" s="141">
        <v>99.99</v>
      </c>
      <c r="E50" s="141">
        <f t="shared" ref="E50:E53" si="6">SUM(D50/0.77)</f>
        <v>129.85714285714286</v>
      </c>
    </row>
    <row r="51" spans="1:5" ht="60" customHeight="1" x14ac:dyDescent="0.65">
      <c r="A51" s="144">
        <v>6470</v>
      </c>
      <c r="B51" s="143" t="s">
        <v>298</v>
      </c>
      <c r="C51" s="206"/>
      <c r="D51" s="141">
        <v>180</v>
      </c>
      <c r="E51" s="141">
        <f t="shared" si="6"/>
        <v>233.76623376623377</v>
      </c>
    </row>
    <row r="52" spans="1:5" ht="60" customHeight="1" x14ac:dyDescent="0.65">
      <c r="A52" s="144">
        <v>6471</v>
      </c>
      <c r="B52" s="143" t="s">
        <v>299</v>
      </c>
      <c r="C52" s="206"/>
      <c r="D52" s="141">
        <v>84</v>
      </c>
      <c r="E52" s="141">
        <f t="shared" si="6"/>
        <v>109.09090909090909</v>
      </c>
    </row>
    <row r="53" spans="1:5" ht="60" customHeight="1" x14ac:dyDescent="0.65">
      <c r="A53" s="144">
        <v>6469</v>
      </c>
      <c r="B53" s="143" t="s">
        <v>286</v>
      </c>
      <c r="C53" s="206"/>
      <c r="D53" s="141">
        <v>99</v>
      </c>
      <c r="E53" s="141">
        <f t="shared" si="6"/>
        <v>128.57142857142856</v>
      </c>
    </row>
    <row r="54" spans="1:5" ht="60" customHeight="1" x14ac:dyDescent="0.7">
      <c r="A54" s="645" t="s">
        <v>257</v>
      </c>
      <c r="B54" s="646"/>
      <c r="C54" s="646"/>
      <c r="D54" s="646"/>
      <c r="E54" s="647"/>
    </row>
    <row r="55" spans="1:5" ht="60" customHeight="1" x14ac:dyDescent="0.65">
      <c r="A55" s="144">
        <v>6215</v>
      </c>
      <c r="B55" s="143" t="s">
        <v>300</v>
      </c>
      <c r="C55" s="142"/>
      <c r="D55" s="141">
        <v>92</v>
      </c>
      <c r="E55" s="141">
        <f t="shared" ref="E55:E60" si="7">SUM(D55/0.77)</f>
        <v>119.48051948051948</v>
      </c>
    </row>
    <row r="56" spans="1:5" ht="60" customHeight="1" x14ac:dyDescent="0.65">
      <c r="A56" s="144">
        <v>6209</v>
      </c>
      <c r="B56" s="143" t="s">
        <v>287</v>
      </c>
      <c r="C56" s="142"/>
      <c r="D56" s="141">
        <v>52</v>
      </c>
      <c r="E56" s="141">
        <f t="shared" si="7"/>
        <v>67.532467532467535</v>
      </c>
    </row>
    <row r="57" spans="1:5" ht="60" customHeight="1" x14ac:dyDescent="0.65">
      <c r="A57" s="144">
        <v>6210</v>
      </c>
      <c r="B57" s="143" t="s">
        <v>301</v>
      </c>
      <c r="C57" s="142"/>
      <c r="D57" s="141">
        <v>163</v>
      </c>
      <c r="E57" s="141">
        <f t="shared" si="7"/>
        <v>211.68831168831167</v>
      </c>
    </row>
    <row r="58" spans="1:5" ht="60" customHeight="1" x14ac:dyDescent="0.65">
      <c r="A58" s="144">
        <v>6211</v>
      </c>
      <c r="B58" s="143" t="s">
        <v>302</v>
      </c>
      <c r="C58" s="142"/>
      <c r="D58" s="141">
        <v>69</v>
      </c>
      <c r="E58" s="141">
        <f t="shared" si="7"/>
        <v>89.610389610389603</v>
      </c>
    </row>
    <row r="59" spans="1:5" ht="60" customHeight="1" x14ac:dyDescent="0.65">
      <c r="A59" s="144">
        <v>6200</v>
      </c>
      <c r="B59" s="143" t="s">
        <v>303</v>
      </c>
      <c r="C59" s="142"/>
      <c r="D59" s="141">
        <v>130</v>
      </c>
      <c r="E59" s="141">
        <f t="shared" si="7"/>
        <v>168.83116883116884</v>
      </c>
    </row>
    <row r="60" spans="1:5" ht="60" customHeight="1" x14ac:dyDescent="0.65">
      <c r="A60" s="144">
        <v>6201</v>
      </c>
      <c r="B60" s="143" t="s">
        <v>304</v>
      </c>
      <c r="C60" s="142"/>
      <c r="D60" s="141">
        <v>62</v>
      </c>
      <c r="E60" s="141">
        <f t="shared" si="7"/>
        <v>80.519480519480524</v>
      </c>
    </row>
    <row r="61" spans="1:5" ht="60" customHeight="1" x14ac:dyDescent="0.65">
      <c r="A61" s="144">
        <v>6207</v>
      </c>
      <c r="B61" s="143" t="s">
        <v>305</v>
      </c>
      <c r="C61" s="142"/>
      <c r="D61" s="141">
        <v>74</v>
      </c>
      <c r="E61" s="141">
        <f>SUM(D61/0.77)</f>
        <v>96.103896103896105</v>
      </c>
    </row>
    <row r="62" spans="1:5" ht="60" customHeight="1" x14ac:dyDescent="0.7">
      <c r="A62" s="654" t="s">
        <v>258</v>
      </c>
      <c r="B62" s="655"/>
      <c r="C62" s="655"/>
      <c r="D62" s="655"/>
      <c r="E62" s="656"/>
    </row>
    <row r="63" spans="1:5" ht="60" customHeight="1" x14ac:dyDescent="0.65">
      <c r="A63" s="144">
        <v>6335</v>
      </c>
      <c r="B63" s="143" t="s">
        <v>288</v>
      </c>
      <c r="C63" s="142"/>
      <c r="D63" s="141">
        <v>68</v>
      </c>
      <c r="E63" s="141">
        <f t="shared" ref="E63:E65" si="8">SUM(D63/0.77)</f>
        <v>88.311688311688314</v>
      </c>
    </row>
    <row r="64" spans="1:5" ht="60" customHeight="1" x14ac:dyDescent="0.65">
      <c r="A64" s="144">
        <v>6331</v>
      </c>
      <c r="B64" s="143" t="s">
        <v>306</v>
      </c>
      <c r="C64" s="250"/>
      <c r="D64" s="141">
        <v>215</v>
      </c>
      <c r="E64" s="141">
        <f t="shared" si="8"/>
        <v>279.22077922077921</v>
      </c>
    </row>
    <row r="65" spans="1:5" ht="60" customHeight="1" x14ac:dyDescent="0.65">
      <c r="A65" s="144">
        <v>6332</v>
      </c>
      <c r="B65" s="143" t="s">
        <v>307</v>
      </c>
      <c r="C65" s="142"/>
      <c r="D65" s="141">
        <v>94</v>
      </c>
      <c r="E65" s="141">
        <f t="shared" si="8"/>
        <v>122.07792207792208</v>
      </c>
    </row>
    <row r="66" spans="1:5" ht="60" customHeight="1" x14ac:dyDescent="0.65">
      <c r="A66" s="144">
        <v>6348</v>
      </c>
      <c r="B66" s="143" t="s">
        <v>650</v>
      </c>
      <c r="C66" s="142"/>
      <c r="D66" s="141">
        <v>94</v>
      </c>
      <c r="E66" s="141">
        <f t="shared" ref="E66" si="9">SUM(D66/0.77)</f>
        <v>122.07792207792208</v>
      </c>
    </row>
    <row r="67" spans="1:5" ht="60" customHeight="1" x14ac:dyDescent="0.7">
      <c r="A67" s="657" t="s">
        <v>259</v>
      </c>
      <c r="B67" s="657"/>
      <c r="C67" s="657"/>
      <c r="D67" s="657"/>
      <c r="E67" s="657"/>
    </row>
    <row r="68" spans="1:5" ht="64.900000000000006" customHeight="1" x14ac:dyDescent="0.65">
      <c r="A68" s="209">
        <v>6860</v>
      </c>
      <c r="B68" s="549" t="s">
        <v>247</v>
      </c>
      <c r="C68" s="549"/>
      <c r="D68" s="210">
        <v>175</v>
      </c>
      <c r="E68" s="210">
        <f t="shared" ref="E68:E77" si="10">SUM(D68/0.77)</f>
        <v>227.27272727272728</v>
      </c>
    </row>
    <row r="69" spans="1:5" ht="60" customHeight="1" x14ac:dyDescent="0.65">
      <c r="A69" s="209">
        <v>6861</v>
      </c>
      <c r="B69" s="549" t="s">
        <v>248</v>
      </c>
      <c r="C69" s="549"/>
      <c r="D69" s="210">
        <v>75</v>
      </c>
      <c r="E69" s="210">
        <f t="shared" si="10"/>
        <v>97.402597402597394</v>
      </c>
    </row>
    <row r="70" spans="1:5" ht="60" customHeight="1" x14ac:dyDescent="0.65">
      <c r="A70" s="209">
        <v>6864</v>
      </c>
      <c r="B70" s="550" t="s">
        <v>684</v>
      </c>
      <c r="C70" s="575"/>
      <c r="D70" s="210">
        <v>160</v>
      </c>
      <c r="E70" s="210">
        <f t="shared" ref="E70:E75" si="11">SUM(D70/0.77)</f>
        <v>207.79220779220779</v>
      </c>
    </row>
    <row r="71" spans="1:5" ht="60" customHeight="1" x14ac:dyDescent="0.65">
      <c r="A71" s="209">
        <v>6865</v>
      </c>
      <c r="B71" s="550" t="s">
        <v>685</v>
      </c>
      <c r="C71" s="575"/>
      <c r="D71" s="210">
        <v>70</v>
      </c>
      <c r="E71" s="210">
        <f t="shared" si="11"/>
        <v>90.909090909090907</v>
      </c>
    </row>
    <row r="72" spans="1:5" ht="60" customHeight="1" x14ac:dyDescent="0.65">
      <c r="A72" s="209"/>
      <c r="B72" s="458" t="s">
        <v>686</v>
      </c>
      <c r="C72" s="469"/>
      <c r="D72" s="210">
        <v>255</v>
      </c>
      <c r="E72" s="210">
        <f t="shared" si="11"/>
        <v>331.16883116883116</v>
      </c>
    </row>
    <row r="73" spans="1:5" ht="60" customHeight="1" x14ac:dyDescent="0.65">
      <c r="A73" s="209"/>
      <c r="B73" s="458" t="s">
        <v>687</v>
      </c>
      <c r="C73" s="469"/>
      <c r="D73" s="210">
        <v>105</v>
      </c>
      <c r="E73" s="210">
        <f t="shared" si="11"/>
        <v>136.36363636363637</v>
      </c>
    </row>
    <row r="74" spans="1:5" ht="60" customHeight="1" x14ac:dyDescent="0.65">
      <c r="A74" s="209"/>
      <c r="B74" s="458" t="s">
        <v>688</v>
      </c>
      <c r="C74" s="469"/>
      <c r="D74" s="210">
        <v>255</v>
      </c>
      <c r="E74" s="210">
        <f t="shared" si="11"/>
        <v>331.16883116883116</v>
      </c>
    </row>
    <row r="75" spans="1:5" ht="60" customHeight="1" x14ac:dyDescent="0.65">
      <c r="A75" s="209"/>
      <c r="B75" s="458" t="s">
        <v>689</v>
      </c>
      <c r="C75" s="469"/>
      <c r="D75" s="210">
        <v>105</v>
      </c>
      <c r="E75" s="210">
        <f t="shared" si="11"/>
        <v>136.36363636363637</v>
      </c>
    </row>
    <row r="76" spans="1:5" ht="60" customHeight="1" x14ac:dyDescent="0.65">
      <c r="A76" s="209">
        <v>6876</v>
      </c>
      <c r="B76" s="549" t="s">
        <v>641</v>
      </c>
      <c r="C76" s="549"/>
      <c r="D76" s="210">
        <v>175</v>
      </c>
      <c r="E76" s="210">
        <f t="shared" si="10"/>
        <v>227.27272727272728</v>
      </c>
    </row>
    <row r="77" spans="1:5" ht="60" customHeight="1" x14ac:dyDescent="0.65">
      <c r="A77" s="209">
        <v>6877</v>
      </c>
      <c r="B77" s="549" t="s">
        <v>642</v>
      </c>
      <c r="C77" s="549"/>
      <c r="D77" s="210">
        <v>75</v>
      </c>
      <c r="E77" s="210">
        <f t="shared" si="10"/>
        <v>97.402597402597394</v>
      </c>
    </row>
    <row r="79" spans="1:5" ht="60" customHeight="1" x14ac:dyDescent="0.65">
      <c r="A79" s="137"/>
      <c r="E79" s="137"/>
    </row>
    <row r="80" spans="1:5" ht="60" customHeight="1" x14ac:dyDescent="0.65">
      <c r="A80" s="137"/>
      <c r="E80" s="137"/>
    </row>
    <row r="81" spans="1:5" ht="60" customHeight="1" x14ac:dyDescent="0.65">
      <c r="A81" s="137"/>
      <c r="E81" s="137"/>
    </row>
    <row r="82" spans="1:5" ht="60" customHeight="1" x14ac:dyDescent="0.65">
      <c r="A82" s="137"/>
      <c r="E82" s="137"/>
    </row>
    <row r="83" spans="1:5" ht="60" customHeight="1" x14ac:dyDescent="0.65">
      <c r="A83" s="137"/>
      <c r="E83" s="137"/>
    </row>
    <row r="84" spans="1:5" ht="60" customHeight="1" x14ac:dyDescent="0.65">
      <c r="A84" s="137"/>
      <c r="E84" s="137"/>
    </row>
    <row r="85" spans="1:5" ht="60" customHeight="1" x14ac:dyDescent="0.65">
      <c r="A85" s="137"/>
      <c r="E85" s="137"/>
    </row>
    <row r="86" spans="1:5" ht="60" customHeight="1" x14ac:dyDescent="0.65">
      <c r="A86" s="137"/>
      <c r="E86" s="137"/>
    </row>
    <row r="87" spans="1:5" ht="60" customHeight="1" x14ac:dyDescent="0.65">
      <c r="A87" s="137"/>
      <c r="E87" s="137"/>
    </row>
    <row r="88" spans="1:5" ht="60" customHeight="1" x14ac:dyDescent="0.65">
      <c r="A88" s="137"/>
      <c r="E88" s="137"/>
    </row>
    <row r="89" spans="1:5" ht="60" customHeight="1" x14ac:dyDescent="0.65">
      <c r="A89" s="137"/>
      <c r="E89" s="137"/>
    </row>
    <row r="90" spans="1:5" ht="60" customHeight="1" x14ac:dyDescent="0.65">
      <c r="A90" s="137"/>
      <c r="E90" s="137"/>
    </row>
    <row r="91" spans="1:5" ht="60" customHeight="1" x14ac:dyDescent="0.65">
      <c r="A91" s="137"/>
      <c r="E91" s="137"/>
    </row>
    <row r="92" spans="1:5" ht="60" customHeight="1" x14ac:dyDescent="0.65">
      <c r="D92" s="140"/>
    </row>
  </sheetData>
  <mergeCells count="15">
    <mergeCell ref="B76:C76"/>
    <mergeCell ref="B77:C77"/>
    <mergeCell ref="B1:B2"/>
    <mergeCell ref="A21:E21"/>
    <mergeCell ref="A34:E34"/>
    <mergeCell ref="A49:E49"/>
    <mergeCell ref="A54:E54"/>
    <mergeCell ref="A3:E3"/>
    <mergeCell ref="A8:E8"/>
    <mergeCell ref="A62:E62"/>
    <mergeCell ref="A67:E67"/>
    <mergeCell ref="B68:C68"/>
    <mergeCell ref="B69:C69"/>
    <mergeCell ref="B70:C70"/>
    <mergeCell ref="B71:C71"/>
  </mergeCells>
  <pageMargins left="1.28" right="0.16" top="0.22" bottom="0.16" header="0.31" footer="0.16"/>
  <pageSetup scale="16" fitToWidth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6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4933950</xdr:colOff>
                <xdr:row>0</xdr:row>
                <xdr:rowOff>28575</xdr:rowOff>
              </to>
            </anchor>
          </objectPr>
        </oleObject>
      </mc:Choice>
      <mc:Fallback>
        <oleObject progId="CorelDraw.Graphic.16" shapeId="3073" r:id="rId4"/>
      </mc:Fallback>
    </mc:AlternateContent>
    <mc:AlternateContent xmlns:mc="http://schemas.openxmlformats.org/markup-compatibility/2006">
      <mc:Choice Requires="x14">
        <oleObject progId="CorelDraw.Graphic.16" shapeId="3074" r:id="rId6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4933950</xdr:colOff>
                <xdr:row>0</xdr:row>
                <xdr:rowOff>28575</xdr:rowOff>
              </to>
            </anchor>
          </objectPr>
        </oleObject>
      </mc:Choice>
      <mc:Fallback>
        <oleObject progId="CorelDraw.Graphic.16" shapeId="307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0"/>
    <pageSetUpPr fitToPage="1"/>
  </sheetPr>
  <dimension ref="A1:P52"/>
  <sheetViews>
    <sheetView zoomScale="25" zoomScaleNormal="25" zoomScaleSheetLayoutView="25" workbookViewId="0">
      <selection activeCell="K5" sqref="K5:L5"/>
    </sheetView>
  </sheetViews>
  <sheetFormatPr defaultColWidth="9.28515625" defaultRowHeight="75" customHeight="1" x14ac:dyDescent="0.8"/>
  <cols>
    <col min="1" max="1" width="31.28515625" style="157" bestFit="1" customWidth="1"/>
    <col min="2" max="2" width="212.7109375" style="154" customWidth="1"/>
    <col min="3" max="3" width="38.7109375" style="154" hidden="1" customWidth="1"/>
    <col min="4" max="4" width="0.28515625" style="154" hidden="1" customWidth="1"/>
    <col min="5" max="5" width="67.42578125" style="154" customWidth="1"/>
    <col min="6" max="7" width="46.28515625" style="154" customWidth="1"/>
    <col min="8" max="8" width="44.5703125" style="156" customWidth="1"/>
    <col min="9" max="9" width="34.28515625" style="154" customWidth="1"/>
    <col min="10" max="10" width="32.7109375" style="154" customWidth="1"/>
    <col min="11" max="11" width="229.42578125" style="154" customWidth="1"/>
    <col min="12" max="12" width="37.28515625" style="154" customWidth="1"/>
    <col min="13" max="14" width="45.7109375" style="154" customWidth="1"/>
    <col min="15" max="15" width="44.5703125" style="155" customWidth="1"/>
    <col min="16" max="16" width="28.85546875" style="154" customWidth="1"/>
    <col min="17" max="17" width="64.28515625" style="154" customWidth="1"/>
    <col min="18" max="19" width="9.28515625" style="154"/>
    <col min="20" max="22" width="0" style="154" hidden="1" customWidth="1"/>
    <col min="23" max="16384" width="9.28515625" style="154"/>
  </cols>
  <sheetData>
    <row r="1" spans="1:15" ht="75" customHeight="1" x14ac:dyDescent="0.8">
      <c r="A1" s="668" t="s">
        <v>158</v>
      </c>
      <c r="B1" s="669"/>
      <c r="C1" s="669"/>
      <c r="D1" s="669"/>
      <c r="E1" s="669"/>
      <c r="F1" s="669"/>
      <c r="G1" s="669"/>
      <c r="H1" s="669"/>
      <c r="I1" s="670"/>
      <c r="J1" s="670"/>
      <c r="K1" s="670"/>
      <c r="L1" s="670"/>
      <c r="M1" s="175"/>
      <c r="N1" s="175"/>
      <c r="O1" s="174"/>
    </row>
    <row r="2" spans="1:15" ht="75" customHeight="1" x14ac:dyDescent="0.8">
      <c r="A2" s="173" t="s">
        <v>80</v>
      </c>
      <c r="B2" s="666" t="s">
        <v>79</v>
      </c>
      <c r="C2" s="171"/>
      <c r="D2" s="171"/>
      <c r="E2" s="671"/>
      <c r="F2" s="664" t="s">
        <v>17</v>
      </c>
      <c r="G2" s="173"/>
      <c r="H2" s="172" t="s">
        <v>77</v>
      </c>
      <c r="I2" s="165"/>
      <c r="J2" s="170" t="s">
        <v>80</v>
      </c>
      <c r="K2" s="666" t="s">
        <v>79</v>
      </c>
      <c r="L2" s="171"/>
      <c r="M2" s="664" t="s">
        <v>17</v>
      </c>
      <c r="N2" s="170"/>
      <c r="O2" s="169" t="s">
        <v>77</v>
      </c>
    </row>
    <row r="3" spans="1:15" ht="75" customHeight="1" x14ac:dyDescent="0.8">
      <c r="A3" s="167" t="s">
        <v>76</v>
      </c>
      <c r="B3" s="667"/>
      <c r="C3" s="168"/>
      <c r="D3" s="168"/>
      <c r="E3" s="672"/>
      <c r="F3" s="665"/>
      <c r="G3" s="167" t="s">
        <v>75</v>
      </c>
      <c r="H3" s="166" t="s">
        <v>74</v>
      </c>
      <c r="I3" s="165"/>
      <c r="J3" s="167" t="s">
        <v>76</v>
      </c>
      <c r="K3" s="667"/>
      <c r="L3" s="168"/>
      <c r="M3" s="665"/>
      <c r="N3" s="167" t="s">
        <v>75</v>
      </c>
      <c r="O3" s="166" t="s">
        <v>74</v>
      </c>
    </row>
    <row r="4" spans="1:15" ht="75" customHeight="1" x14ac:dyDescent="0.85">
      <c r="A4" s="676" t="s">
        <v>193</v>
      </c>
      <c r="B4" s="677"/>
      <c r="C4" s="677"/>
      <c r="D4" s="677"/>
      <c r="E4" s="677"/>
      <c r="F4" s="677"/>
      <c r="G4" s="677"/>
      <c r="H4" s="678"/>
      <c r="I4" s="165"/>
      <c r="J4" s="673" t="s">
        <v>177</v>
      </c>
      <c r="K4" s="674"/>
      <c r="L4" s="674"/>
      <c r="M4" s="674"/>
      <c r="N4" s="674"/>
      <c r="O4" s="675"/>
    </row>
    <row r="5" spans="1:15" ht="75" customHeight="1" x14ac:dyDescent="0.8">
      <c r="A5" s="161">
        <v>800</v>
      </c>
      <c r="B5" s="160" t="s">
        <v>192</v>
      </c>
      <c r="C5" s="147"/>
      <c r="D5" s="147"/>
      <c r="E5" s="163"/>
      <c r="F5" s="159"/>
      <c r="G5" s="159">
        <v>107</v>
      </c>
      <c r="H5" s="159">
        <f t="shared" ref="H5:H16" si="0">SUM(G5/0.77)</f>
        <v>138.96103896103895</v>
      </c>
      <c r="I5" s="162"/>
      <c r="J5" s="161">
        <v>2032</v>
      </c>
      <c r="K5" s="160" t="s">
        <v>191</v>
      </c>
      <c r="L5" s="164"/>
      <c r="M5" s="159"/>
      <c r="N5" s="159">
        <v>160</v>
      </c>
      <c r="O5" s="159">
        <f t="shared" ref="O5:O19" si="1">SUM(N5/0.77)</f>
        <v>207.79220779220779</v>
      </c>
    </row>
    <row r="6" spans="1:15" ht="75" customHeight="1" x14ac:dyDescent="0.8">
      <c r="A6" s="161">
        <v>802</v>
      </c>
      <c r="B6" s="160" t="s">
        <v>9</v>
      </c>
      <c r="C6" s="147"/>
      <c r="D6" s="147"/>
      <c r="E6" s="163"/>
      <c r="F6" s="159" t="s">
        <v>37</v>
      </c>
      <c r="G6" s="159">
        <v>38</v>
      </c>
      <c r="H6" s="159">
        <f t="shared" si="0"/>
        <v>49.350649350649348</v>
      </c>
      <c r="I6" s="162"/>
      <c r="J6" s="161">
        <v>2033</v>
      </c>
      <c r="K6" s="160" t="s">
        <v>190</v>
      </c>
      <c r="L6" s="164"/>
      <c r="M6" s="159"/>
      <c r="N6" s="159">
        <v>64</v>
      </c>
      <c r="O6" s="159">
        <f t="shared" si="1"/>
        <v>83.116883116883116</v>
      </c>
    </row>
    <row r="7" spans="1:15" ht="75" customHeight="1" x14ac:dyDescent="0.8">
      <c r="A7" s="161">
        <v>805</v>
      </c>
      <c r="B7" s="160" t="s">
        <v>189</v>
      </c>
      <c r="C7" s="147"/>
      <c r="D7" s="147"/>
      <c r="E7" s="163"/>
      <c r="F7" s="159"/>
      <c r="G7" s="159">
        <v>107</v>
      </c>
      <c r="H7" s="159">
        <f t="shared" si="0"/>
        <v>138.96103896103895</v>
      </c>
      <c r="I7" s="162"/>
      <c r="J7" s="161">
        <v>6002</v>
      </c>
      <c r="K7" s="160" t="s">
        <v>184</v>
      </c>
      <c r="L7" s="147"/>
      <c r="M7" s="159"/>
      <c r="N7" s="159">
        <v>68.989999999999995</v>
      </c>
      <c r="O7" s="159">
        <f t="shared" si="1"/>
        <v>89.597402597402592</v>
      </c>
    </row>
    <row r="8" spans="1:15" ht="75" customHeight="1" x14ac:dyDescent="0.8">
      <c r="A8" s="161">
        <v>806</v>
      </c>
      <c r="B8" s="160" t="s">
        <v>188</v>
      </c>
      <c r="C8" s="147"/>
      <c r="D8" s="147"/>
      <c r="E8" s="163"/>
      <c r="F8" s="159"/>
      <c r="G8" s="159">
        <v>63</v>
      </c>
      <c r="H8" s="159">
        <f t="shared" si="0"/>
        <v>81.818181818181813</v>
      </c>
      <c r="I8" s="162"/>
      <c r="J8" s="161">
        <v>6075</v>
      </c>
      <c r="K8" s="160" t="s">
        <v>648</v>
      </c>
      <c r="L8" s="147"/>
      <c r="M8" s="159"/>
      <c r="N8" s="159">
        <v>72.989999999999995</v>
      </c>
      <c r="O8" s="159">
        <f t="shared" ref="O8" si="2">SUM(N8/0.77)</f>
        <v>94.79220779220779</v>
      </c>
    </row>
    <row r="9" spans="1:15" ht="75" customHeight="1" x14ac:dyDescent="0.85">
      <c r="A9" s="161">
        <v>2091</v>
      </c>
      <c r="B9" s="160" t="s">
        <v>587</v>
      </c>
      <c r="C9" s="147"/>
      <c r="D9" s="147"/>
      <c r="E9" s="163"/>
      <c r="F9" s="159">
        <v>20</v>
      </c>
      <c r="G9" s="159">
        <v>39.99</v>
      </c>
      <c r="H9" s="159">
        <f t="shared" si="0"/>
        <v>51.935064935064936</v>
      </c>
      <c r="I9" s="162"/>
      <c r="J9" s="161">
        <v>6400</v>
      </c>
      <c r="K9" s="160" t="s">
        <v>179</v>
      </c>
      <c r="L9" s="257"/>
      <c r="M9" s="159"/>
      <c r="N9" s="159">
        <v>155</v>
      </c>
      <c r="O9" s="159">
        <f t="shared" si="1"/>
        <v>201.2987012987013</v>
      </c>
    </row>
    <row r="10" spans="1:15" ht="75" customHeight="1" x14ac:dyDescent="0.85">
      <c r="A10" s="161">
        <v>810</v>
      </c>
      <c r="B10" s="160" t="s">
        <v>187</v>
      </c>
      <c r="C10" s="147"/>
      <c r="D10" s="147"/>
      <c r="E10" s="163"/>
      <c r="F10" s="159" t="s">
        <v>37</v>
      </c>
      <c r="G10" s="159">
        <v>73</v>
      </c>
      <c r="H10" s="159">
        <f t="shared" si="0"/>
        <v>94.805194805194802</v>
      </c>
      <c r="I10" s="162"/>
      <c r="J10" s="161">
        <v>6402</v>
      </c>
      <c r="K10" s="160" t="s">
        <v>178</v>
      </c>
      <c r="L10" s="257"/>
      <c r="M10" s="159"/>
      <c r="N10" s="159">
        <v>68</v>
      </c>
      <c r="O10" s="159">
        <f t="shared" si="1"/>
        <v>88.311688311688314</v>
      </c>
    </row>
    <row r="11" spans="1:15" ht="75" customHeight="1" x14ac:dyDescent="0.8">
      <c r="A11" s="161">
        <v>820</v>
      </c>
      <c r="B11" s="160" t="s">
        <v>186</v>
      </c>
      <c r="C11" s="147"/>
      <c r="D11" s="147"/>
      <c r="E11" s="163"/>
      <c r="F11" s="159"/>
      <c r="G11" s="159">
        <v>96</v>
      </c>
      <c r="H11" s="159">
        <f t="shared" si="0"/>
        <v>124.67532467532467</v>
      </c>
      <c r="I11" s="162"/>
      <c r="J11" s="161">
        <v>6700</v>
      </c>
      <c r="K11" s="160" t="s">
        <v>176</v>
      </c>
      <c r="L11" s="147"/>
      <c r="M11" s="159"/>
      <c r="N11" s="159">
        <v>159.99</v>
      </c>
      <c r="O11" s="159">
        <f t="shared" si="1"/>
        <v>207.77922077922079</v>
      </c>
    </row>
    <row r="12" spans="1:15" ht="75" customHeight="1" x14ac:dyDescent="0.8">
      <c r="A12" s="161">
        <v>900</v>
      </c>
      <c r="B12" s="160" t="s">
        <v>185</v>
      </c>
      <c r="C12" s="147"/>
      <c r="D12" s="147"/>
      <c r="E12" s="163"/>
      <c r="F12" s="159"/>
      <c r="G12" s="159">
        <v>70</v>
      </c>
      <c r="H12" s="159">
        <f t="shared" si="0"/>
        <v>90.909090909090907</v>
      </c>
      <c r="I12" s="162"/>
      <c r="J12" s="161">
        <v>6701</v>
      </c>
      <c r="K12" s="160" t="s">
        <v>175</v>
      </c>
      <c r="L12" s="147"/>
      <c r="M12" s="159"/>
      <c r="N12" s="159">
        <v>74.989999999999995</v>
      </c>
      <c r="O12" s="159">
        <f t="shared" si="1"/>
        <v>97.389610389610382</v>
      </c>
    </row>
    <row r="13" spans="1:15" ht="75" customHeight="1" x14ac:dyDescent="0.85">
      <c r="A13" s="161">
        <v>840</v>
      </c>
      <c r="B13" s="160" t="s">
        <v>183</v>
      </c>
      <c r="C13" s="147"/>
      <c r="D13" s="147"/>
      <c r="E13" s="163"/>
      <c r="F13" s="159"/>
      <c r="G13" s="159">
        <v>112</v>
      </c>
      <c r="H13" s="159">
        <f t="shared" si="0"/>
        <v>145.45454545454544</v>
      </c>
      <c r="I13" s="162"/>
      <c r="J13" s="161">
        <v>6712</v>
      </c>
      <c r="K13" s="160" t="s">
        <v>174</v>
      </c>
      <c r="L13" s="265"/>
      <c r="M13" s="159"/>
      <c r="N13" s="159">
        <v>159.99</v>
      </c>
      <c r="O13" s="159">
        <f t="shared" si="1"/>
        <v>207.77922077922079</v>
      </c>
    </row>
    <row r="14" spans="1:15" ht="75" customHeight="1" x14ac:dyDescent="0.85">
      <c r="A14" s="161">
        <v>842</v>
      </c>
      <c r="B14" s="160" t="s">
        <v>182</v>
      </c>
      <c r="C14" s="147"/>
      <c r="D14" s="147"/>
      <c r="E14" s="163"/>
      <c r="F14" s="159">
        <v>9.01</v>
      </c>
      <c r="G14" s="159">
        <v>39.99</v>
      </c>
      <c r="H14" s="159">
        <f t="shared" si="0"/>
        <v>51.935064935064936</v>
      </c>
      <c r="I14" s="162"/>
      <c r="J14" s="161">
        <v>6713</v>
      </c>
      <c r="K14" s="160" t="s">
        <v>173</v>
      </c>
      <c r="L14" s="265"/>
      <c r="M14" s="159"/>
      <c r="N14" s="159">
        <v>74.989999999999995</v>
      </c>
      <c r="O14" s="159">
        <f t="shared" si="1"/>
        <v>97.389610389610382</v>
      </c>
    </row>
    <row r="15" spans="1:15" ht="75" customHeight="1" x14ac:dyDescent="0.8">
      <c r="A15" s="161">
        <v>6500</v>
      </c>
      <c r="B15" s="160" t="s">
        <v>181</v>
      </c>
      <c r="C15" s="147"/>
      <c r="D15" s="147"/>
      <c r="E15" s="163"/>
      <c r="F15" s="159"/>
      <c r="G15" s="159">
        <v>102</v>
      </c>
      <c r="H15" s="159">
        <f t="shared" si="0"/>
        <v>132.46753246753246</v>
      </c>
      <c r="I15" s="162"/>
      <c r="J15" s="161">
        <v>6703</v>
      </c>
      <c r="K15" s="160" t="s">
        <v>662</v>
      </c>
      <c r="L15" s="147"/>
      <c r="M15" s="159"/>
      <c r="N15" s="159">
        <v>74.989999999999995</v>
      </c>
      <c r="O15" s="159">
        <f t="shared" si="1"/>
        <v>97.389610389610382</v>
      </c>
    </row>
    <row r="16" spans="1:15" ht="75" customHeight="1" x14ac:dyDescent="0.8">
      <c r="A16" s="161">
        <v>6501</v>
      </c>
      <c r="B16" s="160" t="s">
        <v>180</v>
      </c>
      <c r="C16" s="147"/>
      <c r="D16" s="147"/>
      <c r="E16" s="163"/>
      <c r="F16" s="159"/>
      <c r="G16" s="159">
        <v>59</v>
      </c>
      <c r="H16" s="159">
        <f t="shared" si="0"/>
        <v>76.623376623376615</v>
      </c>
      <c r="I16" s="162"/>
      <c r="J16" s="161">
        <v>6181</v>
      </c>
      <c r="K16" s="160" t="s">
        <v>168</v>
      </c>
      <c r="L16" s="147"/>
      <c r="M16" s="159"/>
      <c r="N16" s="159">
        <v>71</v>
      </c>
      <c r="O16" s="159">
        <f t="shared" si="1"/>
        <v>92.20779220779221</v>
      </c>
    </row>
    <row r="17" spans="1:15" ht="75" customHeight="1" x14ac:dyDescent="0.85">
      <c r="A17" s="673" t="s">
        <v>177</v>
      </c>
      <c r="B17" s="674"/>
      <c r="C17" s="674"/>
      <c r="D17" s="674"/>
      <c r="E17" s="674"/>
      <c r="F17" s="674"/>
      <c r="G17" s="674"/>
      <c r="H17" s="675"/>
      <c r="I17" s="162"/>
      <c r="J17" s="161">
        <v>6351</v>
      </c>
      <c r="K17" s="160" t="s">
        <v>167</v>
      </c>
      <c r="L17" s="257"/>
      <c r="M17" s="159"/>
      <c r="N17" s="159">
        <v>70</v>
      </c>
      <c r="O17" s="159">
        <f t="shared" si="1"/>
        <v>90.909090909090907</v>
      </c>
    </row>
    <row r="18" spans="1:15" ht="75" customHeight="1" x14ac:dyDescent="0.8">
      <c r="A18" s="161">
        <v>6816</v>
      </c>
      <c r="B18" s="160" t="s">
        <v>273</v>
      </c>
      <c r="C18" s="147"/>
      <c r="D18" s="147"/>
      <c r="E18" s="163"/>
      <c r="F18" s="159"/>
      <c r="G18" s="159">
        <v>145</v>
      </c>
      <c r="H18" s="159">
        <f>SUM(G18/0.77)</f>
        <v>188.3116883116883</v>
      </c>
      <c r="I18" s="162"/>
      <c r="J18" s="161">
        <v>2065</v>
      </c>
      <c r="K18" s="160" t="s">
        <v>165</v>
      </c>
      <c r="L18" s="147"/>
      <c r="M18" s="159"/>
      <c r="N18" s="159">
        <v>131</v>
      </c>
      <c r="O18" s="159">
        <f t="shared" si="1"/>
        <v>170.12987012987011</v>
      </c>
    </row>
    <row r="19" spans="1:15" ht="75" customHeight="1" x14ac:dyDescent="0.8">
      <c r="A19" s="161">
        <v>6822</v>
      </c>
      <c r="B19" s="160" t="s">
        <v>659</v>
      </c>
      <c r="C19" s="147"/>
      <c r="D19" s="147"/>
      <c r="E19" s="163"/>
      <c r="F19" s="159"/>
      <c r="G19" s="159">
        <v>145</v>
      </c>
      <c r="H19" s="159">
        <f t="shared" ref="H19:H37" si="3">SUM(G19/0.77)</f>
        <v>188.3116883116883</v>
      </c>
      <c r="I19" s="162"/>
      <c r="J19" s="161">
        <v>2067</v>
      </c>
      <c r="K19" s="160" t="s">
        <v>163</v>
      </c>
      <c r="L19" s="147"/>
      <c r="M19" s="159">
        <v>2</v>
      </c>
      <c r="N19" s="159">
        <v>52</v>
      </c>
      <c r="O19" s="159">
        <f t="shared" si="1"/>
        <v>67.532467532467535</v>
      </c>
    </row>
    <row r="20" spans="1:15" ht="75" customHeight="1" x14ac:dyDescent="0.85">
      <c r="A20" s="161">
        <v>6805</v>
      </c>
      <c r="B20" s="160" t="s">
        <v>660</v>
      </c>
      <c r="C20" s="147"/>
      <c r="D20" s="147"/>
      <c r="E20" s="163"/>
      <c r="F20" s="159"/>
      <c r="G20" s="159">
        <v>92</v>
      </c>
      <c r="H20" s="159">
        <f t="shared" si="3"/>
        <v>119.48051948051948</v>
      </c>
      <c r="I20" s="162"/>
      <c r="J20" s="658" t="s">
        <v>162</v>
      </c>
      <c r="K20" s="659"/>
      <c r="L20" s="659"/>
      <c r="M20" s="659"/>
      <c r="N20" s="659"/>
      <c r="O20" s="660"/>
    </row>
    <row r="21" spans="1:15" ht="75" customHeight="1" x14ac:dyDescent="0.8">
      <c r="A21" s="161">
        <v>6811</v>
      </c>
      <c r="B21" s="160" t="s">
        <v>661</v>
      </c>
      <c r="C21" s="147"/>
      <c r="D21" s="147"/>
      <c r="E21" s="163"/>
      <c r="F21" s="159"/>
      <c r="G21" s="159">
        <v>92</v>
      </c>
      <c r="H21" s="159">
        <f t="shared" si="3"/>
        <v>119.48051948051948</v>
      </c>
      <c r="I21" s="162"/>
      <c r="J21" s="161">
        <v>6602</v>
      </c>
      <c r="K21" s="160" t="s">
        <v>251</v>
      </c>
      <c r="L21" s="147"/>
      <c r="M21" s="159"/>
      <c r="N21" s="159">
        <v>50</v>
      </c>
      <c r="O21" s="159">
        <f>SUM(N21/0.77)</f>
        <v>64.935064935064929</v>
      </c>
    </row>
    <row r="22" spans="1:15" ht="75" customHeight="1" x14ac:dyDescent="0.8">
      <c r="A22" s="161">
        <v>6801</v>
      </c>
      <c r="B22" s="160" t="s">
        <v>233</v>
      </c>
      <c r="C22" s="147"/>
      <c r="D22" s="147"/>
      <c r="E22" s="163"/>
      <c r="F22" s="159"/>
      <c r="G22" s="159">
        <v>99</v>
      </c>
      <c r="H22" s="159">
        <f t="shared" si="3"/>
        <v>128.57142857142856</v>
      </c>
      <c r="I22" s="162"/>
      <c r="J22" s="161">
        <v>1901</v>
      </c>
      <c r="K22" s="160" t="s">
        <v>161</v>
      </c>
      <c r="L22" s="147"/>
      <c r="M22" s="159"/>
      <c r="N22" s="159">
        <v>82</v>
      </c>
      <c r="O22" s="159">
        <f>SUM(N22/0.77)</f>
        <v>106.49350649350649</v>
      </c>
    </row>
    <row r="23" spans="1:15" ht="75" customHeight="1" x14ac:dyDescent="0.85">
      <c r="A23" s="161">
        <v>6130</v>
      </c>
      <c r="B23" s="160" t="s">
        <v>172</v>
      </c>
      <c r="C23" s="147"/>
      <c r="D23" s="147"/>
      <c r="E23" s="163"/>
      <c r="F23" s="159"/>
      <c r="G23" s="159">
        <v>149</v>
      </c>
      <c r="H23" s="159">
        <f t="shared" si="3"/>
        <v>193.50649350649351</v>
      </c>
      <c r="I23" s="162"/>
      <c r="J23" s="661" t="s">
        <v>160</v>
      </c>
      <c r="K23" s="662"/>
      <c r="L23" s="662"/>
      <c r="M23" s="662"/>
      <c r="N23" s="662"/>
      <c r="O23" s="663"/>
    </row>
    <row r="24" spans="1:15" ht="75" customHeight="1" x14ac:dyDescent="0.8">
      <c r="A24" s="161">
        <v>6132</v>
      </c>
      <c r="B24" s="160" t="s">
        <v>171</v>
      </c>
      <c r="C24" s="147"/>
      <c r="D24" s="147"/>
      <c r="E24" s="163"/>
      <c r="F24" s="159"/>
      <c r="G24" s="159">
        <v>63</v>
      </c>
      <c r="H24" s="159">
        <f t="shared" si="3"/>
        <v>81.818181818181813</v>
      </c>
      <c r="I24" s="162"/>
      <c r="J24" s="161">
        <v>2554</v>
      </c>
      <c r="K24" s="160" t="s">
        <v>159</v>
      </c>
      <c r="L24" s="147"/>
      <c r="M24" s="159" t="s">
        <v>37</v>
      </c>
      <c r="N24" s="159">
        <v>54</v>
      </c>
      <c r="O24" s="159">
        <f>SUM(N24/0.77)</f>
        <v>70.129870129870127</v>
      </c>
    </row>
    <row r="25" spans="1:15" ht="75" customHeight="1" x14ac:dyDescent="0.8">
      <c r="A25" s="161">
        <v>2300</v>
      </c>
      <c r="B25" s="160" t="s">
        <v>643</v>
      </c>
      <c r="C25" s="147"/>
      <c r="D25" s="147"/>
      <c r="E25" s="163"/>
      <c r="F25" s="159"/>
      <c r="G25" s="159">
        <v>149</v>
      </c>
      <c r="H25" s="159">
        <f t="shared" si="3"/>
        <v>193.50649350649351</v>
      </c>
      <c r="I25" s="162"/>
      <c r="J25" s="314"/>
      <c r="K25" s="313"/>
      <c r="L25" s="313"/>
      <c r="M25" s="313"/>
      <c r="N25" s="313"/>
      <c r="O25" s="313"/>
    </row>
    <row r="26" spans="1:15" ht="75" customHeight="1" x14ac:dyDescent="0.8">
      <c r="A26" s="161">
        <v>2301</v>
      </c>
      <c r="B26" s="160" t="s">
        <v>644</v>
      </c>
      <c r="C26" s="147"/>
      <c r="D26" s="147"/>
      <c r="E26" s="163"/>
      <c r="F26" s="159"/>
      <c r="G26" s="159">
        <v>63</v>
      </c>
      <c r="H26" s="159">
        <f t="shared" si="3"/>
        <v>81.818181818181813</v>
      </c>
      <c r="I26" s="162"/>
      <c r="J26" s="312"/>
    </row>
    <row r="27" spans="1:15" ht="75" customHeight="1" x14ac:dyDescent="0.8">
      <c r="A27" s="161">
        <v>2203</v>
      </c>
      <c r="B27" s="160" t="s">
        <v>271</v>
      </c>
      <c r="C27" s="147"/>
      <c r="D27" s="147"/>
      <c r="E27" s="163"/>
      <c r="F27" s="159"/>
      <c r="G27" s="159">
        <v>75</v>
      </c>
      <c r="H27" s="159">
        <f t="shared" ref="H27" si="4">SUM(G27/0.77)</f>
        <v>97.402597402597394</v>
      </c>
      <c r="I27" s="162"/>
      <c r="J27" s="312"/>
    </row>
    <row r="28" spans="1:15" ht="75" customHeight="1" x14ac:dyDescent="0.8">
      <c r="A28" s="161">
        <v>2200</v>
      </c>
      <c r="B28" s="160" t="s">
        <v>170</v>
      </c>
      <c r="C28" s="147"/>
      <c r="D28" s="147"/>
      <c r="E28" s="163"/>
      <c r="F28" s="159"/>
      <c r="G28" s="159">
        <v>189</v>
      </c>
      <c r="H28" s="159">
        <f t="shared" si="3"/>
        <v>245.45454545454544</v>
      </c>
      <c r="I28" s="162"/>
    </row>
    <row r="29" spans="1:15" ht="75" customHeight="1" x14ac:dyDescent="0.8">
      <c r="A29" s="161">
        <v>2201</v>
      </c>
      <c r="B29" s="160" t="s">
        <v>169</v>
      </c>
      <c r="C29" s="147"/>
      <c r="D29" s="147"/>
      <c r="E29" s="163"/>
      <c r="F29" s="159"/>
      <c r="G29" s="159">
        <v>75</v>
      </c>
      <c r="H29" s="159">
        <f t="shared" si="3"/>
        <v>97.402597402597394</v>
      </c>
      <c r="I29" s="162"/>
    </row>
    <row r="30" spans="1:15" ht="75" customHeight="1" x14ac:dyDescent="0.8">
      <c r="A30" s="161">
        <v>2284</v>
      </c>
      <c r="B30" s="160" t="s">
        <v>320</v>
      </c>
      <c r="C30" s="147"/>
      <c r="D30" s="147"/>
      <c r="E30" s="163"/>
      <c r="F30" s="159"/>
      <c r="G30" s="159">
        <v>170</v>
      </c>
      <c r="H30" s="159">
        <f t="shared" si="3"/>
        <v>220.77922077922076</v>
      </c>
      <c r="I30" s="162"/>
    </row>
    <row r="31" spans="1:15" ht="75" customHeight="1" x14ac:dyDescent="0.8">
      <c r="A31" s="161">
        <v>2285</v>
      </c>
      <c r="B31" s="160" t="s">
        <v>254</v>
      </c>
      <c r="C31" s="147"/>
      <c r="D31" s="147"/>
      <c r="E31" s="163"/>
      <c r="F31" s="159">
        <v>10</v>
      </c>
      <c r="G31" s="159">
        <v>59</v>
      </c>
      <c r="H31" s="159">
        <f t="shared" si="3"/>
        <v>76.623376623376615</v>
      </c>
      <c r="I31" s="162"/>
    </row>
    <row r="32" spans="1:15" ht="75" customHeight="1" x14ac:dyDescent="0.8">
      <c r="A32" s="161">
        <v>2100</v>
      </c>
      <c r="B32" s="160" t="s">
        <v>166</v>
      </c>
      <c r="C32" s="147"/>
      <c r="D32" s="147"/>
      <c r="E32" s="163"/>
      <c r="F32" s="159"/>
      <c r="G32" s="159">
        <v>165</v>
      </c>
      <c r="H32" s="159">
        <f t="shared" si="3"/>
        <v>214.28571428571428</v>
      </c>
      <c r="I32" s="311"/>
    </row>
    <row r="33" spans="1:9" ht="75" customHeight="1" x14ac:dyDescent="0.8">
      <c r="A33" s="161">
        <v>2141</v>
      </c>
      <c r="B33" s="160" t="s">
        <v>588</v>
      </c>
      <c r="C33" s="147"/>
      <c r="D33" s="147"/>
      <c r="E33" s="163"/>
      <c r="F33" s="159"/>
      <c r="G33" s="159">
        <v>69</v>
      </c>
      <c r="H33" s="159">
        <f t="shared" si="3"/>
        <v>89.610389610389603</v>
      </c>
      <c r="I33" s="311"/>
    </row>
    <row r="34" spans="1:9" ht="75" customHeight="1" x14ac:dyDescent="0.8">
      <c r="A34" s="161">
        <v>2180</v>
      </c>
      <c r="B34" s="160" t="s">
        <v>269</v>
      </c>
      <c r="C34" s="147"/>
      <c r="D34" s="147"/>
      <c r="E34" s="163"/>
      <c r="F34" s="159"/>
      <c r="G34" s="159">
        <v>240</v>
      </c>
      <c r="H34" s="159">
        <f t="shared" ref="H34:H35" si="5">SUM(G34/0.77)</f>
        <v>311.68831168831167</v>
      </c>
      <c r="I34" s="311"/>
    </row>
    <row r="35" spans="1:9" ht="75" customHeight="1" x14ac:dyDescent="0.8">
      <c r="A35" s="161">
        <v>2142</v>
      </c>
      <c r="B35" s="160" t="s">
        <v>645</v>
      </c>
      <c r="C35" s="147"/>
      <c r="D35" s="147"/>
      <c r="E35" s="163"/>
      <c r="F35" s="159"/>
      <c r="G35" s="159">
        <v>69</v>
      </c>
      <c r="H35" s="159">
        <f t="shared" si="5"/>
        <v>89.610389610389603</v>
      </c>
      <c r="I35" s="311"/>
    </row>
    <row r="36" spans="1:9" ht="75" customHeight="1" x14ac:dyDescent="0.8">
      <c r="A36" s="161">
        <v>2112</v>
      </c>
      <c r="B36" s="160" t="s">
        <v>164</v>
      </c>
      <c r="C36" s="147"/>
      <c r="D36" s="147"/>
      <c r="E36" s="163"/>
      <c r="F36" s="159"/>
      <c r="G36" s="159">
        <v>165</v>
      </c>
      <c r="H36" s="159">
        <f t="shared" si="3"/>
        <v>214.28571428571428</v>
      </c>
      <c r="I36" s="311"/>
    </row>
    <row r="37" spans="1:9" ht="75" customHeight="1" x14ac:dyDescent="0.8">
      <c r="A37" s="161">
        <v>2113</v>
      </c>
      <c r="B37" s="160" t="s">
        <v>14</v>
      </c>
      <c r="C37" s="147"/>
      <c r="D37" s="147"/>
      <c r="E37" s="163"/>
      <c r="F37" s="159">
        <v>12</v>
      </c>
      <c r="G37" s="159">
        <v>58</v>
      </c>
      <c r="H37" s="159">
        <f t="shared" si="3"/>
        <v>75.324675324675326</v>
      </c>
      <c r="I37" s="311"/>
    </row>
    <row r="38" spans="1:9" ht="75" customHeight="1" x14ac:dyDescent="0.8">
      <c r="H38" s="310"/>
      <c r="I38" s="311"/>
    </row>
    <row r="39" spans="1:9" ht="75" customHeight="1" x14ac:dyDescent="0.8">
      <c r="H39" s="310"/>
      <c r="I39" s="311"/>
    </row>
    <row r="40" spans="1:9" ht="75" customHeight="1" x14ac:dyDescent="0.8">
      <c r="H40" s="310"/>
      <c r="I40" s="311"/>
    </row>
    <row r="41" spans="1:9" ht="75" customHeight="1" x14ac:dyDescent="0.8">
      <c r="H41" s="310"/>
      <c r="I41" s="311"/>
    </row>
    <row r="42" spans="1:9" ht="75" customHeight="1" x14ac:dyDescent="0.8">
      <c r="H42" s="310"/>
      <c r="I42" s="311"/>
    </row>
    <row r="43" spans="1:9" ht="75" customHeight="1" x14ac:dyDescent="0.8">
      <c r="H43" s="310"/>
      <c r="I43" s="311"/>
    </row>
    <row r="44" spans="1:9" ht="75" customHeight="1" x14ac:dyDescent="0.8">
      <c r="H44" s="310"/>
      <c r="I44" s="311"/>
    </row>
    <row r="45" spans="1:9" ht="75" customHeight="1" x14ac:dyDescent="0.8">
      <c r="H45" s="310"/>
      <c r="I45" s="311"/>
    </row>
    <row r="46" spans="1:9" ht="75" customHeight="1" x14ac:dyDescent="0.8">
      <c r="H46" s="310"/>
      <c r="I46" s="311"/>
    </row>
    <row r="47" spans="1:9" ht="75" customHeight="1" x14ac:dyDescent="0.8">
      <c r="H47" s="310"/>
      <c r="I47" s="311"/>
    </row>
    <row r="48" spans="1:9" ht="75" customHeight="1" x14ac:dyDescent="0.8">
      <c r="H48" s="310"/>
      <c r="I48" s="311"/>
    </row>
    <row r="49" spans="8:16" ht="75" customHeight="1" x14ac:dyDescent="0.8">
      <c r="H49" s="310"/>
      <c r="I49" s="158"/>
    </row>
    <row r="50" spans="8:16" ht="75" customHeight="1" x14ac:dyDescent="0.8">
      <c r="H50" s="310"/>
      <c r="I50" s="158"/>
    </row>
    <row r="51" spans="8:16" ht="75" customHeight="1" x14ac:dyDescent="0.8">
      <c r="H51" s="310"/>
      <c r="I51" s="156"/>
    </row>
    <row r="52" spans="8:16" ht="75" customHeight="1" x14ac:dyDescent="0.8">
      <c r="P52" s="155"/>
    </row>
  </sheetData>
  <mergeCells count="11">
    <mergeCell ref="J20:O20"/>
    <mergeCell ref="J23:O23"/>
    <mergeCell ref="F2:F3"/>
    <mergeCell ref="B2:B3"/>
    <mergeCell ref="A1:L1"/>
    <mergeCell ref="E2:E3"/>
    <mergeCell ref="K2:K3"/>
    <mergeCell ref="A17:H17"/>
    <mergeCell ref="A4:H4"/>
    <mergeCell ref="J4:O4"/>
    <mergeCell ref="M2:M3"/>
  </mergeCells>
  <pageMargins left="0.21" right="0.25" top="0.28000000000000003" bottom="0.17" header="0.42" footer="0.17"/>
  <pageSetup scale="11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9"/>
  <sheetViews>
    <sheetView view="pageBreakPreview" zoomScale="50" zoomScaleNormal="50" zoomScaleSheetLayoutView="50" workbookViewId="0">
      <selection activeCell="K5" sqref="K5:L5"/>
    </sheetView>
  </sheetViews>
  <sheetFormatPr defaultColWidth="8.85546875" defaultRowHeight="40.15" customHeight="1" x14ac:dyDescent="0.35"/>
  <cols>
    <col min="1" max="1" width="8.85546875" style="176"/>
    <col min="2" max="2" width="18.5703125" style="177" customWidth="1"/>
    <col min="3" max="3" width="21.42578125" style="177" bestFit="1" customWidth="1"/>
    <col min="4" max="4" width="135.7109375" style="177" bestFit="1" customWidth="1"/>
    <col min="5" max="5" width="19.7109375" style="177" customWidth="1"/>
    <col min="6" max="6" width="21.28515625" style="177" customWidth="1"/>
    <col min="7" max="7" width="27.85546875" style="177" customWidth="1"/>
    <col min="8" max="8" width="11.28515625" style="176" customWidth="1"/>
    <col min="9" max="11" width="12.140625" style="176" bestFit="1" customWidth="1"/>
    <col min="12" max="20" width="8.85546875" style="176"/>
    <col min="21" max="23" width="0" style="176" hidden="1" customWidth="1"/>
    <col min="24" max="16384" width="8.85546875" style="176"/>
  </cols>
  <sheetData>
    <row r="1" spans="2:7" ht="40.15" customHeight="1" x14ac:dyDescent="0.35">
      <c r="B1" s="178" t="s">
        <v>196</v>
      </c>
      <c r="C1" s="178" t="s">
        <v>195</v>
      </c>
      <c r="D1" s="178" t="s">
        <v>230</v>
      </c>
      <c r="E1" s="178" t="s">
        <v>17</v>
      </c>
      <c r="F1" s="178" t="s">
        <v>78</v>
      </c>
      <c r="G1" s="178" t="s">
        <v>194</v>
      </c>
    </row>
    <row r="2" spans="2:7" ht="40.15" customHeight="1" x14ac:dyDescent="0.35">
      <c r="B2" s="275"/>
      <c r="C2" s="275"/>
      <c r="D2" s="275" t="s">
        <v>562</v>
      </c>
      <c r="E2" s="275"/>
      <c r="F2" s="456">
        <v>24</v>
      </c>
      <c r="G2" s="275"/>
    </row>
    <row r="3" spans="2:7" ht="40.15" customHeight="1" x14ac:dyDescent="0.35">
      <c r="B3" s="275"/>
      <c r="C3" s="275"/>
      <c r="D3" s="275" t="s">
        <v>561</v>
      </c>
      <c r="E3" s="275"/>
      <c r="F3" s="456">
        <v>24</v>
      </c>
      <c r="G3" s="275"/>
    </row>
    <row r="4" spans="2:7" ht="40.15" customHeight="1" x14ac:dyDescent="0.35">
      <c r="B4" s="275"/>
      <c r="C4" s="275"/>
      <c r="D4" s="275" t="s">
        <v>652</v>
      </c>
      <c r="E4" s="275"/>
      <c r="F4" s="275">
        <v>9.99</v>
      </c>
      <c r="G4" s="275"/>
    </row>
    <row r="5" spans="2:7" ht="40.15" customHeight="1" x14ac:dyDescent="0.35">
      <c r="B5" s="275"/>
      <c r="C5" s="275"/>
      <c r="D5" s="275" t="s">
        <v>653</v>
      </c>
      <c r="E5" s="275"/>
      <c r="F5" s="275">
        <v>9.99</v>
      </c>
      <c r="G5" s="275"/>
    </row>
    <row r="6" spans="2:7" ht="40.15" customHeight="1" x14ac:dyDescent="0.35">
      <c r="B6" s="275"/>
      <c r="C6" s="275"/>
      <c r="D6" s="275" t="s">
        <v>654</v>
      </c>
      <c r="E6" s="275"/>
      <c r="F6" s="275">
        <v>9.99</v>
      </c>
      <c r="G6" s="275"/>
    </row>
    <row r="7" spans="2:7" ht="40.15" customHeight="1" x14ac:dyDescent="0.35">
      <c r="B7" s="275"/>
      <c r="C7" s="275"/>
      <c r="D7" s="275" t="s">
        <v>617</v>
      </c>
      <c r="E7" s="275"/>
      <c r="F7" s="275">
        <v>39.99</v>
      </c>
      <c r="G7" s="275"/>
    </row>
    <row r="8" spans="2:7" ht="40.15" customHeight="1" x14ac:dyDescent="0.35">
      <c r="B8" s="275"/>
      <c r="C8" s="275"/>
      <c r="D8" s="275" t="s">
        <v>655</v>
      </c>
      <c r="E8" s="275"/>
      <c r="F8" s="275">
        <v>9.99</v>
      </c>
      <c r="G8" s="275"/>
    </row>
    <row r="9" spans="2:7" ht="40.15" customHeight="1" x14ac:dyDescent="0.35">
      <c r="B9" s="275"/>
      <c r="C9" s="275"/>
      <c r="D9" s="275" t="s">
        <v>699</v>
      </c>
      <c r="E9" s="275"/>
      <c r="F9" s="275">
        <v>9.99</v>
      </c>
      <c r="G9" s="275"/>
    </row>
  </sheetData>
  <sortState xmlns:xlrd2="http://schemas.microsoft.com/office/spreadsheetml/2017/richdata2" ref="B2:G4">
    <sortCondition ref="B2:B4"/>
  </sortState>
  <pageMargins left="0.85" right="0.49" top="0.48" bottom="0.17" header="0.44" footer="0.16"/>
  <pageSetup scale="3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12"/>
  <sheetViews>
    <sheetView workbookViewId="0">
      <selection activeCell="A26" sqref="A26"/>
    </sheetView>
  </sheetViews>
  <sheetFormatPr defaultRowHeight="15" x14ac:dyDescent="0.25"/>
  <cols>
    <col min="1" max="1" width="80.42578125" customWidth="1"/>
  </cols>
  <sheetData>
    <row r="1" spans="1:1" x14ac:dyDescent="0.25">
      <c r="A1" s="179" t="s">
        <v>197</v>
      </c>
    </row>
    <row r="2" spans="1:1" x14ac:dyDescent="0.25">
      <c r="A2" s="179" t="s">
        <v>198</v>
      </c>
    </row>
    <row r="3" spans="1:1" x14ac:dyDescent="0.25">
      <c r="A3" s="179" t="s">
        <v>199</v>
      </c>
    </row>
    <row r="4" spans="1:1" x14ac:dyDescent="0.25">
      <c r="A4" s="179" t="s">
        <v>200</v>
      </c>
    </row>
    <row r="5" spans="1:1" x14ac:dyDescent="0.25">
      <c r="A5" s="179" t="s">
        <v>201</v>
      </c>
    </row>
    <row r="6" spans="1:1" x14ac:dyDescent="0.25">
      <c r="A6" s="180"/>
    </row>
    <row r="7" spans="1:1" x14ac:dyDescent="0.25">
      <c r="A7" s="179" t="s">
        <v>35</v>
      </c>
    </row>
    <row r="8" spans="1:1" x14ac:dyDescent="0.25">
      <c r="A8" s="179"/>
    </row>
    <row r="9" spans="1:1" x14ac:dyDescent="0.25">
      <c r="A9" s="128"/>
    </row>
    <row r="10" spans="1:1" x14ac:dyDescent="0.25">
      <c r="A10" s="128"/>
    </row>
    <row r="11" spans="1:1" x14ac:dyDescent="0.25">
      <c r="A11" s="128"/>
    </row>
    <row r="12" spans="1:1" x14ac:dyDescent="0.25">
      <c r="A12" s="128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10"/>
  </sheetPr>
  <dimension ref="A1:AB277"/>
  <sheetViews>
    <sheetView view="pageBreakPreview" zoomScale="25" zoomScaleNormal="25" zoomScaleSheetLayoutView="25" workbookViewId="0">
      <selection activeCell="U1" sqref="U1:W1048576"/>
    </sheetView>
  </sheetViews>
  <sheetFormatPr defaultColWidth="9.28515625" defaultRowHeight="49.9" customHeight="1" x14ac:dyDescent="0.6"/>
  <cols>
    <col min="1" max="1" width="23.140625" style="13" customWidth="1"/>
    <col min="2" max="2" width="146.28515625" style="13" customWidth="1"/>
    <col min="3" max="3" width="21.7109375" style="13" customWidth="1"/>
    <col min="4" max="4" width="28" style="16" customWidth="1"/>
    <col min="5" max="5" width="29.7109375" style="14" customWidth="1"/>
    <col min="6" max="6" width="29.7109375" style="13" customWidth="1"/>
    <col min="7" max="7" width="26.42578125" style="13" bestFit="1" customWidth="1"/>
    <col min="8" max="8" width="32.28515625" style="13" hidden="1" customWidth="1"/>
    <col min="9" max="10" width="32.28515625" style="15" hidden="1" customWidth="1"/>
    <col min="11" max="11" width="9.7109375" style="15" customWidth="1"/>
    <col min="12" max="12" width="12.140625" style="15" customWidth="1"/>
    <col min="13" max="13" width="3.140625" style="13" customWidth="1"/>
    <col min="14" max="14" width="23.140625" style="13" customWidth="1"/>
    <col min="15" max="15" width="138.28515625" style="13" customWidth="1"/>
    <col min="16" max="16" width="13.7109375" style="13" customWidth="1"/>
    <col min="17" max="17" width="42.28515625" style="14" customWidth="1"/>
    <col min="18" max="18" width="30.85546875" style="13" customWidth="1"/>
    <col min="19" max="20" width="30.85546875" style="14" customWidth="1"/>
    <col min="21" max="21" width="32.28515625" style="13" hidden="1" customWidth="1"/>
    <col min="22" max="23" width="49.85546875" style="13" hidden="1" customWidth="1"/>
    <col min="24" max="24" width="16" style="13" customWidth="1"/>
    <col min="25" max="25" width="24" style="13" customWidth="1"/>
    <col min="26" max="26" width="17.28515625" style="13" bestFit="1" customWidth="1"/>
    <col min="27" max="29" width="22.5703125" style="13" bestFit="1" customWidth="1"/>
    <col min="30" max="16384" width="9.28515625" style="13"/>
  </cols>
  <sheetData>
    <row r="1" spans="1:24" ht="49.9" customHeight="1" x14ac:dyDescent="0.6">
      <c r="A1" s="600"/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</row>
    <row r="2" spans="1:24" ht="49.9" customHeight="1" x14ac:dyDescent="0.6">
      <c r="A2" s="96" t="s">
        <v>80</v>
      </c>
      <c r="B2" s="99" t="s">
        <v>79</v>
      </c>
      <c r="C2" s="98"/>
      <c r="D2" s="97"/>
      <c r="E2" s="109"/>
      <c r="F2" s="96" t="s">
        <v>78</v>
      </c>
      <c r="G2" s="96" t="s">
        <v>77</v>
      </c>
      <c r="H2" s="94"/>
      <c r="M2" s="112"/>
      <c r="N2" s="96" t="s">
        <v>80</v>
      </c>
      <c r="O2" s="99" t="s">
        <v>79</v>
      </c>
      <c r="P2" s="98"/>
      <c r="Q2" s="109"/>
      <c r="R2" s="96"/>
      <c r="S2" s="96" t="s">
        <v>78</v>
      </c>
      <c r="T2" s="96" t="s">
        <v>77</v>
      </c>
      <c r="U2" s="18"/>
      <c r="V2" s="17"/>
      <c r="W2" s="17"/>
    </row>
    <row r="3" spans="1:24" ht="49.9" customHeight="1" x14ac:dyDescent="0.6">
      <c r="A3" s="105" t="s">
        <v>76</v>
      </c>
      <c r="B3" s="95"/>
      <c r="C3" s="94"/>
      <c r="D3" s="106"/>
      <c r="E3" s="106" t="s">
        <v>17</v>
      </c>
      <c r="F3" s="105" t="s">
        <v>75</v>
      </c>
      <c r="G3" s="105" t="s">
        <v>74</v>
      </c>
      <c r="H3" s="94"/>
      <c r="N3" s="105" t="s">
        <v>76</v>
      </c>
      <c r="O3" s="95"/>
      <c r="P3" s="94"/>
      <c r="Q3" s="106"/>
      <c r="R3" s="105" t="s">
        <v>17</v>
      </c>
      <c r="S3" s="105" t="s">
        <v>75</v>
      </c>
      <c r="T3" s="105" t="s">
        <v>74</v>
      </c>
      <c r="U3" s="18"/>
      <c r="V3" s="17"/>
      <c r="W3" s="17"/>
    </row>
    <row r="4" spans="1:24" ht="49.9" customHeight="1" x14ac:dyDescent="0.6">
      <c r="A4" s="604" t="s">
        <v>148</v>
      </c>
      <c r="B4" s="605"/>
      <c r="C4" s="605"/>
      <c r="D4" s="605"/>
      <c r="E4" s="605"/>
      <c r="F4" s="605"/>
      <c r="G4" s="606"/>
      <c r="H4" s="127"/>
      <c r="N4" s="604" t="s">
        <v>148</v>
      </c>
      <c r="O4" s="605"/>
      <c r="P4" s="605"/>
      <c r="Q4" s="605"/>
      <c r="R4" s="605"/>
      <c r="S4" s="605"/>
      <c r="T4" s="606"/>
      <c r="U4" s="127"/>
      <c r="V4" s="15"/>
      <c r="W4" s="15"/>
      <c r="X4" s="17"/>
    </row>
    <row r="5" spans="1:24" ht="49.9" customHeight="1" x14ac:dyDescent="0.7">
      <c r="A5" s="67"/>
      <c r="B5" s="234" t="s">
        <v>147</v>
      </c>
      <c r="C5" s="29"/>
      <c r="D5" s="126"/>
      <c r="E5" s="50"/>
      <c r="F5" s="66"/>
      <c r="G5" s="66"/>
      <c r="H5" s="14"/>
      <c r="N5" s="67"/>
      <c r="O5" s="234" t="s">
        <v>146</v>
      </c>
      <c r="P5" s="28"/>
      <c r="Q5" s="50"/>
      <c r="R5" s="66"/>
      <c r="S5" s="87"/>
      <c r="T5" s="81"/>
      <c r="U5" s="18">
        <f t="shared" ref="U5:U9" si="0">S5-0.36</f>
        <v>-0.36</v>
      </c>
      <c r="V5" s="17">
        <f t="shared" ref="V5:V24" si="1">SUM(U5/0.77)</f>
        <v>-0.46753246753246752</v>
      </c>
      <c r="W5" s="17">
        <f t="shared" ref="W5:W9" si="2">SUM(V5+0.36)</f>
        <v>-0.10753246753246753</v>
      </c>
      <c r="X5" s="17"/>
    </row>
    <row r="6" spans="1:24" ht="49.9" customHeight="1" x14ac:dyDescent="0.6">
      <c r="A6" s="24">
        <v>100</v>
      </c>
      <c r="B6" s="23" t="s">
        <v>129</v>
      </c>
      <c r="C6" s="22"/>
      <c r="D6" s="36"/>
      <c r="E6" s="19"/>
      <c r="F6" s="46">
        <v>23.9</v>
      </c>
      <c r="G6" s="46">
        <f t="shared" ref="G6:G14" si="3">J6</f>
        <v>30.931428571428569</v>
      </c>
      <c r="H6" s="18">
        <f>F6-0.36</f>
        <v>23.54</v>
      </c>
      <c r="I6" s="17">
        <f t="shared" ref="I6:I14" si="4">SUM(H6/0.77)</f>
        <v>30.571428571428569</v>
      </c>
      <c r="J6" s="17">
        <f>SUM(I6+0.36)</f>
        <v>30.931428571428569</v>
      </c>
      <c r="K6" s="17"/>
      <c r="L6" s="17"/>
      <c r="N6" s="24">
        <v>561</v>
      </c>
      <c r="O6" s="23" t="s">
        <v>81</v>
      </c>
      <c r="P6" s="22"/>
      <c r="Q6" s="36"/>
      <c r="R6" s="19"/>
      <c r="S6" s="19">
        <v>28.25</v>
      </c>
      <c r="T6" s="46">
        <f>W6</f>
        <v>36.58077922077922</v>
      </c>
      <c r="U6" s="18">
        <f t="shared" si="0"/>
        <v>27.89</v>
      </c>
      <c r="V6" s="17">
        <f t="shared" si="1"/>
        <v>36.220779220779221</v>
      </c>
      <c r="W6" s="17">
        <f t="shared" si="2"/>
        <v>36.58077922077922</v>
      </c>
      <c r="X6" s="17"/>
    </row>
    <row r="7" spans="1:24" ht="49.9" customHeight="1" x14ac:dyDescent="0.6">
      <c r="A7" s="24">
        <v>101</v>
      </c>
      <c r="B7" s="23" t="s">
        <v>81</v>
      </c>
      <c r="C7" s="22"/>
      <c r="D7" s="36"/>
      <c r="E7" s="24"/>
      <c r="F7" s="19">
        <v>25.49</v>
      </c>
      <c r="G7" s="46">
        <f t="shared" si="3"/>
        <v>32.996363636363633</v>
      </c>
      <c r="H7" s="18">
        <f>F7-0.36</f>
        <v>25.13</v>
      </c>
      <c r="I7" s="17">
        <f t="shared" si="4"/>
        <v>32.636363636363633</v>
      </c>
      <c r="J7" s="17">
        <f>SUM(I7+0.36)</f>
        <v>32.996363636363633</v>
      </c>
      <c r="K7" s="17"/>
      <c r="L7" s="17"/>
      <c r="N7" s="24">
        <v>564</v>
      </c>
      <c r="O7" s="23" t="s">
        <v>145</v>
      </c>
      <c r="P7" s="22"/>
      <c r="Q7" s="36"/>
      <c r="R7" s="19" t="s">
        <v>37</v>
      </c>
      <c r="S7" s="19">
        <v>21.8</v>
      </c>
      <c r="T7" s="46">
        <f>W7</f>
        <v>28.204155844155846</v>
      </c>
      <c r="U7" s="18">
        <f t="shared" si="0"/>
        <v>21.44</v>
      </c>
      <c r="V7" s="17">
        <f t="shared" si="1"/>
        <v>27.844155844155846</v>
      </c>
      <c r="W7" s="17">
        <f t="shared" si="2"/>
        <v>28.204155844155846</v>
      </c>
      <c r="X7" s="17"/>
    </row>
    <row r="8" spans="1:24" ht="49.9" customHeight="1" x14ac:dyDescent="0.7">
      <c r="A8" s="24">
        <v>104</v>
      </c>
      <c r="B8" s="23" t="s">
        <v>65</v>
      </c>
      <c r="C8" s="22"/>
      <c r="D8" s="36"/>
      <c r="E8" s="24"/>
      <c r="F8" s="19">
        <v>31.35</v>
      </c>
      <c r="G8" s="46">
        <f t="shared" si="3"/>
        <v>40.60675324675325</v>
      </c>
      <c r="H8" s="18">
        <f>F8-0.36</f>
        <v>30.990000000000002</v>
      </c>
      <c r="I8" s="17">
        <f t="shared" si="4"/>
        <v>40.246753246753251</v>
      </c>
      <c r="J8" s="17">
        <f>SUM(I8+0.36)</f>
        <v>40.60675324675325</v>
      </c>
      <c r="K8" s="17"/>
      <c r="L8" s="17"/>
      <c r="N8" s="125"/>
      <c r="O8" s="236" t="s">
        <v>143</v>
      </c>
      <c r="P8" s="33"/>
      <c r="Q8" s="50"/>
      <c r="R8" s="66"/>
      <c r="S8" s="119"/>
      <c r="T8" s="124"/>
      <c r="U8" s="18">
        <f t="shared" si="0"/>
        <v>-0.36</v>
      </c>
      <c r="V8" s="17">
        <f t="shared" si="1"/>
        <v>-0.46753246753246752</v>
      </c>
      <c r="W8" s="17">
        <f t="shared" si="2"/>
        <v>-0.10753246753246753</v>
      </c>
      <c r="X8" s="17"/>
    </row>
    <row r="9" spans="1:24" ht="49.9" customHeight="1" x14ac:dyDescent="0.6">
      <c r="A9" s="24">
        <v>116</v>
      </c>
      <c r="B9" s="23" t="s">
        <v>60</v>
      </c>
      <c r="C9" s="22"/>
      <c r="D9" s="36"/>
      <c r="E9" s="19"/>
      <c r="F9" s="19">
        <v>26.2</v>
      </c>
      <c r="G9" s="46">
        <f t="shared" si="3"/>
        <v>33.957272727272724</v>
      </c>
      <c r="H9" s="18">
        <f>F9-0.23</f>
        <v>25.97</v>
      </c>
      <c r="I9" s="17">
        <f t="shared" si="4"/>
        <v>33.727272727272727</v>
      </c>
      <c r="J9" s="17">
        <f>SUM(I9+0.23)</f>
        <v>33.957272727272724</v>
      </c>
      <c r="K9" s="17"/>
      <c r="L9" s="17"/>
      <c r="N9" s="24">
        <v>181</v>
      </c>
      <c r="O9" s="23" t="s">
        <v>81</v>
      </c>
      <c r="P9" s="22"/>
      <c r="Q9" s="36"/>
      <c r="R9" s="24"/>
      <c r="S9" s="19">
        <v>19.75</v>
      </c>
      <c r="T9" s="19">
        <f>W9</f>
        <v>25.541818181818183</v>
      </c>
      <c r="U9" s="18">
        <f t="shared" si="0"/>
        <v>19.39</v>
      </c>
      <c r="V9" s="17">
        <f t="shared" si="1"/>
        <v>25.181818181818183</v>
      </c>
      <c r="W9" s="17">
        <f t="shared" si="2"/>
        <v>25.541818181818183</v>
      </c>
      <c r="X9" s="17"/>
    </row>
    <row r="10" spans="1:24" ht="49.9" customHeight="1" x14ac:dyDescent="0.6">
      <c r="A10" s="24">
        <v>117</v>
      </c>
      <c r="B10" s="23" t="s">
        <v>124</v>
      </c>
      <c r="C10" s="22"/>
      <c r="D10" s="36"/>
      <c r="E10" s="19">
        <v>2</v>
      </c>
      <c r="F10" s="19">
        <v>22.99</v>
      </c>
      <c r="G10" s="46">
        <f t="shared" si="3"/>
        <v>29.722727272727269</v>
      </c>
      <c r="H10" s="18">
        <f>F10-0.45</f>
        <v>22.54</v>
      </c>
      <c r="I10" s="17">
        <f t="shared" si="4"/>
        <v>29.27272727272727</v>
      </c>
      <c r="J10" s="17">
        <f>SUM(I10+0.45)</f>
        <v>29.722727272727269</v>
      </c>
      <c r="K10" s="17"/>
      <c r="L10" s="17"/>
      <c r="N10" s="86">
        <v>189</v>
      </c>
      <c r="O10" s="84" t="s">
        <v>141</v>
      </c>
      <c r="P10" s="83"/>
      <c r="Q10" s="21"/>
      <c r="R10" s="72"/>
      <c r="S10" s="72">
        <v>15.69</v>
      </c>
      <c r="T10" s="72">
        <f>W10</f>
        <v>20.295974025974026</v>
      </c>
      <c r="U10" s="18">
        <f>S10-0.27</f>
        <v>15.42</v>
      </c>
      <c r="V10" s="17">
        <f t="shared" si="1"/>
        <v>20.025974025974026</v>
      </c>
      <c r="W10" s="17">
        <f>SUM(V10+0.27)</f>
        <v>20.295974025974026</v>
      </c>
      <c r="X10" s="17"/>
    </row>
    <row r="11" spans="1:24" ht="49.9" customHeight="1" x14ac:dyDescent="0.6">
      <c r="A11" s="24">
        <v>719</v>
      </c>
      <c r="B11" s="23" t="s">
        <v>577</v>
      </c>
      <c r="C11" s="22"/>
      <c r="D11" s="36"/>
      <c r="E11" s="19"/>
      <c r="F11" s="19">
        <v>27.4</v>
      </c>
      <c r="G11" s="46">
        <f t="shared" si="3"/>
        <v>35.476883116883116</v>
      </c>
      <c r="H11" s="18">
        <f>F11-0.36</f>
        <v>27.04</v>
      </c>
      <c r="I11" s="17">
        <f t="shared" si="4"/>
        <v>35.116883116883116</v>
      </c>
      <c r="J11" s="17">
        <f>SUM(I11+0.36)</f>
        <v>35.476883116883116</v>
      </c>
      <c r="K11" s="17"/>
      <c r="L11" s="17"/>
      <c r="N11" s="24">
        <v>197</v>
      </c>
      <c r="O11" s="23" t="s">
        <v>133</v>
      </c>
      <c r="P11" s="22"/>
      <c r="Q11" s="36"/>
      <c r="R11" s="19">
        <v>2</v>
      </c>
      <c r="S11" s="19">
        <v>15.99</v>
      </c>
      <c r="T11" s="19">
        <f>W11</f>
        <v>20.631818181818183</v>
      </c>
      <c r="U11" s="18">
        <f>S11-0.45</f>
        <v>15.540000000000001</v>
      </c>
      <c r="V11" s="17">
        <f t="shared" si="1"/>
        <v>20.181818181818183</v>
      </c>
      <c r="W11" s="17">
        <f>SUM(V11+0.45)</f>
        <v>20.631818181818183</v>
      </c>
      <c r="X11" s="17"/>
    </row>
    <row r="12" spans="1:24" ht="49.9" customHeight="1" x14ac:dyDescent="0.7">
      <c r="A12" s="24">
        <v>708</v>
      </c>
      <c r="B12" s="23" t="s">
        <v>139</v>
      </c>
      <c r="C12" s="22"/>
      <c r="D12" s="36"/>
      <c r="E12" s="19"/>
      <c r="F12" s="19">
        <v>14.98</v>
      </c>
      <c r="G12" s="46">
        <f t="shared" si="3"/>
        <v>19.347012987012988</v>
      </c>
      <c r="H12" s="18">
        <f>F12-0.36</f>
        <v>14.620000000000001</v>
      </c>
      <c r="I12" s="17">
        <f t="shared" si="4"/>
        <v>18.987012987012989</v>
      </c>
      <c r="J12" s="17">
        <f>SUM(I12+0.36)</f>
        <v>19.347012987012988</v>
      </c>
      <c r="K12" s="17"/>
      <c r="L12" s="17"/>
      <c r="N12" s="67"/>
      <c r="O12" s="236" t="s">
        <v>140</v>
      </c>
      <c r="P12" s="33"/>
      <c r="Q12" s="50"/>
      <c r="R12" s="121"/>
      <c r="S12" s="119"/>
      <c r="T12" s="25"/>
      <c r="U12" s="18">
        <f>S12-0.36</f>
        <v>-0.36</v>
      </c>
      <c r="V12" s="17">
        <f t="shared" si="1"/>
        <v>-0.46753246753246752</v>
      </c>
      <c r="W12" s="17">
        <f>SUM(V12+0.36)</f>
        <v>-0.10753246753246753</v>
      </c>
      <c r="X12" s="17"/>
    </row>
    <row r="13" spans="1:24" ht="49.9" customHeight="1" x14ac:dyDescent="0.6">
      <c r="A13" s="24">
        <v>728</v>
      </c>
      <c r="B13" s="23" t="s">
        <v>138</v>
      </c>
      <c r="C13" s="22"/>
      <c r="D13" s="21"/>
      <c r="E13" s="24"/>
      <c r="F13" s="19">
        <v>34.25</v>
      </c>
      <c r="G13" s="46">
        <f t="shared" si="3"/>
        <v>44.372987012987011</v>
      </c>
      <c r="H13" s="18">
        <f>F13-0.36</f>
        <v>33.89</v>
      </c>
      <c r="I13" s="17">
        <f t="shared" si="4"/>
        <v>44.012987012987011</v>
      </c>
      <c r="J13" s="17">
        <f>SUM(I13+0.36)</f>
        <v>44.372987012987011</v>
      </c>
      <c r="K13" s="17"/>
      <c r="L13" s="17"/>
      <c r="N13" s="24">
        <v>201</v>
      </c>
      <c r="O13" s="23" t="s">
        <v>81</v>
      </c>
      <c r="P13" s="22"/>
      <c r="Q13" s="36"/>
      <c r="R13" s="24"/>
      <c r="S13" s="19">
        <v>19.75</v>
      </c>
      <c r="T13" s="19">
        <f>W13</f>
        <v>25.541818181818183</v>
      </c>
      <c r="U13" s="18">
        <f>S13-0.36</f>
        <v>19.39</v>
      </c>
      <c r="V13" s="17">
        <f t="shared" si="1"/>
        <v>25.181818181818183</v>
      </c>
      <c r="W13" s="17">
        <f>SUM(V13+0.36)</f>
        <v>25.541818181818183</v>
      </c>
      <c r="X13" s="17"/>
    </row>
    <row r="14" spans="1:24" ht="49.9" customHeight="1" x14ac:dyDescent="0.6">
      <c r="A14" s="24">
        <v>729</v>
      </c>
      <c r="B14" s="23" t="s">
        <v>262</v>
      </c>
      <c r="C14" s="22"/>
      <c r="D14" s="259"/>
      <c r="E14" s="24"/>
      <c r="F14" s="19">
        <v>29.99</v>
      </c>
      <c r="G14" s="46">
        <f t="shared" si="3"/>
        <v>38.879350649350641</v>
      </c>
      <c r="H14" s="18">
        <f>F14-0.23</f>
        <v>29.759999999999998</v>
      </c>
      <c r="I14" s="17">
        <f t="shared" si="4"/>
        <v>38.649350649350644</v>
      </c>
      <c r="J14" s="17">
        <f>SUM(I14+0.23)</f>
        <v>38.879350649350641</v>
      </c>
      <c r="K14" s="17"/>
      <c r="L14" s="17"/>
      <c r="N14" s="86">
        <v>209</v>
      </c>
      <c r="O14" s="84" t="s">
        <v>136</v>
      </c>
      <c r="P14" s="83"/>
      <c r="Q14" s="21"/>
      <c r="R14" s="72"/>
      <c r="S14" s="72">
        <v>15.69</v>
      </c>
      <c r="T14" s="72">
        <f>W14</f>
        <v>20.295974025974026</v>
      </c>
      <c r="U14" s="18">
        <f>S14-0.27</f>
        <v>15.42</v>
      </c>
      <c r="V14" s="17">
        <f t="shared" si="1"/>
        <v>20.025974025974026</v>
      </c>
      <c r="W14" s="17">
        <f>SUM(V14+0.27)</f>
        <v>20.295974025974026</v>
      </c>
      <c r="X14" s="17"/>
    </row>
    <row r="15" spans="1:24" ht="49.9" customHeight="1" x14ac:dyDescent="0.65">
      <c r="A15" s="71"/>
      <c r="B15" s="596" t="s">
        <v>317</v>
      </c>
      <c r="C15" s="614"/>
      <c r="D15" s="614"/>
      <c r="E15" s="614"/>
      <c r="F15" s="614"/>
      <c r="G15" s="615"/>
      <c r="H15" s="18"/>
      <c r="I15" s="17"/>
      <c r="J15" s="17"/>
      <c r="K15" s="17"/>
      <c r="L15" s="17"/>
      <c r="N15" s="24">
        <v>217</v>
      </c>
      <c r="O15" s="23" t="s">
        <v>133</v>
      </c>
      <c r="P15" s="22"/>
      <c r="Q15" s="36"/>
      <c r="R15" s="19">
        <v>2</v>
      </c>
      <c r="S15" s="19">
        <v>15.99</v>
      </c>
      <c r="T15" s="19">
        <f>W15</f>
        <v>20.631818181818183</v>
      </c>
      <c r="U15" s="18">
        <f>S15-0.45</f>
        <v>15.540000000000001</v>
      </c>
      <c r="V15" s="17">
        <f t="shared" si="1"/>
        <v>20.181818181818183</v>
      </c>
      <c r="W15" s="17">
        <f>SUM(V15+0.45)</f>
        <v>20.631818181818183</v>
      </c>
      <c r="X15" s="17"/>
    </row>
    <row r="16" spans="1:24" ht="49.9" customHeight="1" x14ac:dyDescent="0.7">
      <c r="A16" s="24">
        <v>713</v>
      </c>
      <c r="B16" s="23" t="s">
        <v>82</v>
      </c>
      <c r="C16" s="22"/>
      <c r="D16" s="21"/>
      <c r="E16" s="260"/>
      <c r="F16" s="74">
        <v>28.25</v>
      </c>
      <c r="G16" s="46">
        <f>J16</f>
        <v>36.58077922077922</v>
      </c>
      <c r="H16" s="18">
        <f>F16-0.36</f>
        <v>27.89</v>
      </c>
      <c r="I16" s="17">
        <f t="shared" ref="I16" si="5">SUM(H16/0.77)</f>
        <v>36.220779220779221</v>
      </c>
      <c r="J16" s="17">
        <f>SUM(I16+0.36)</f>
        <v>36.58077922077922</v>
      </c>
      <c r="K16" s="17"/>
      <c r="L16" s="17"/>
      <c r="N16" s="67"/>
      <c r="O16" s="236" t="s">
        <v>132</v>
      </c>
      <c r="P16" s="33"/>
      <c r="Q16" s="50"/>
      <c r="R16" s="67"/>
      <c r="S16" s="119"/>
      <c r="T16" s="25"/>
      <c r="U16" s="18">
        <f t="shared" ref="U16:U21" si="6">S16-0.36</f>
        <v>-0.36</v>
      </c>
      <c r="V16" s="17">
        <f t="shared" si="1"/>
        <v>-0.46753246753246752</v>
      </c>
      <c r="W16" s="17">
        <f t="shared" ref="W16:W21" si="7">SUM(V16+0.36)</f>
        <v>-0.10753246753246753</v>
      </c>
      <c r="X16" s="17"/>
    </row>
    <row r="17" spans="1:24" ht="49.9" customHeight="1" x14ac:dyDescent="0.7">
      <c r="A17" s="67"/>
      <c r="B17" s="234" t="s">
        <v>137</v>
      </c>
      <c r="C17" s="28"/>
      <c r="D17" s="27"/>
      <c r="E17" s="50"/>
      <c r="F17" s="123"/>
      <c r="G17" s="122"/>
      <c r="H17" s="18"/>
      <c r="I17" s="17"/>
      <c r="J17" s="17"/>
      <c r="K17" s="17"/>
      <c r="L17" s="17"/>
      <c r="N17" s="24">
        <v>322</v>
      </c>
      <c r="O17" s="23" t="s">
        <v>47</v>
      </c>
      <c r="P17" s="22"/>
      <c r="Q17" s="36"/>
      <c r="R17" s="19"/>
      <c r="S17" s="19">
        <v>22.98</v>
      </c>
      <c r="T17" s="19">
        <f>W17</f>
        <v>29.736623376623378</v>
      </c>
      <c r="U17" s="18">
        <f t="shared" si="6"/>
        <v>22.62</v>
      </c>
      <c r="V17" s="17">
        <f t="shared" si="1"/>
        <v>29.376623376623378</v>
      </c>
      <c r="W17" s="17">
        <f t="shared" si="7"/>
        <v>29.736623376623378</v>
      </c>
      <c r="X17" s="17"/>
    </row>
    <row r="18" spans="1:24" ht="49.9" customHeight="1" x14ac:dyDescent="0.7">
      <c r="A18" s="24">
        <v>157</v>
      </c>
      <c r="B18" s="23" t="s">
        <v>124</v>
      </c>
      <c r="C18" s="22"/>
      <c r="D18" s="36"/>
      <c r="E18" s="19" t="s">
        <v>37</v>
      </c>
      <c r="F18" s="19">
        <v>22.99</v>
      </c>
      <c r="G18" s="19">
        <f>J18</f>
        <v>29.722727272727269</v>
      </c>
      <c r="H18" s="18">
        <f>F18-0.45</f>
        <v>22.54</v>
      </c>
      <c r="I18" s="17">
        <f t="shared" ref="I18:I36" si="8">SUM(H18/0.77)</f>
        <v>29.27272727272727</v>
      </c>
      <c r="J18" s="17">
        <f>SUM(I18+0.45)</f>
        <v>29.722727272727269</v>
      </c>
      <c r="K18" s="17"/>
      <c r="L18" s="17"/>
      <c r="N18" s="30"/>
      <c r="O18" s="236" t="s">
        <v>130</v>
      </c>
      <c r="P18" s="33"/>
      <c r="Q18" s="50"/>
      <c r="R18" s="30"/>
      <c r="S18" s="119"/>
      <c r="T18" s="25"/>
      <c r="U18" s="18">
        <f t="shared" si="6"/>
        <v>-0.36</v>
      </c>
      <c r="V18" s="17">
        <f t="shared" si="1"/>
        <v>-0.46753246753246752</v>
      </c>
      <c r="W18" s="17">
        <f t="shared" si="7"/>
        <v>-0.10753246753246753</v>
      </c>
      <c r="X18" s="17"/>
    </row>
    <row r="19" spans="1:24" ht="49.9" customHeight="1" x14ac:dyDescent="0.7">
      <c r="A19" s="67"/>
      <c r="B19" s="234" t="s">
        <v>135</v>
      </c>
      <c r="C19" s="28"/>
      <c r="D19" s="110"/>
      <c r="E19" s="50"/>
      <c r="F19" s="67"/>
      <c r="G19" s="81"/>
      <c r="H19" s="18">
        <f>F19-0.36</f>
        <v>-0.36</v>
      </c>
      <c r="I19" s="17">
        <f t="shared" si="8"/>
        <v>-0.46753246753246752</v>
      </c>
      <c r="J19" s="17">
        <f>SUM(I19+0.36)</f>
        <v>-0.10753246753246753</v>
      </c>
      <c r="K19" s="17"/>
      <c r="L19" s="17"/>
      <c r="N19" s="24">
        <v>341</v>
      </c>
      <c r="O19" s="23" t="s">
        <v>81</v>
      </c>
      <c r="P19" s="22"/>
      <c r="Q19" s="36"/>
      <c r="R19" s="19"/>
      <c r="S19" s="19">
        <v>28.25</v>
      </c>
      <c r="T19" s="19">
        <f>W19</f>
        <v>36.58077922077922</v>
      </c>
      <c r="U19" s="18">
        <f t="shared" si="6"/>
        <v>27.89</v>
      </c>
      <c r="V19" s="17">
        <f t="shared" si="1"/>
        <v>36.220779220779221</v>
      </c>
      <c r="W19" s="17">
        <f t="shared" si="7"/>
        <v>36.58077922077922</v>
      </c>
      <c r="X19" s="17"/>
    </row>
    <row r="20" spans="1:24" ht="49.9" customHeight="1" x14ac:dyDescent="0.7">
      <c r="A20" s="24">
        <v>167</v>
      </c>
      <c r="B20" s="23" t="s">
        <v>124</v>
      </c>
      <c r="C20" s="22"/>
      <c r="D20" s="36"/>
      <c r="E20" s="19" t="s">
        <v>37</v>
      </c>
      <c r="F20" s="19">
        <v>22.99</v>
      </c>
      <c r="G20" s="46">
        <f>J20</f>
        <v>29.722727272727269</v>
      </c>
      <c r="H20" s="18">
        <f>F20-0.45</f>
        <v>22.54</v>
      </c>
      <c r="I20" s="17">
        <f t="shared" si="8"/>
        <v>29.27272727272727</v>
      </c>
      <c r="J20" s="17">
        <f>SUM(I20+0.45)</f>
        <v>29.722727272727269</v>
      </c>
      <c r="K20" s="17"/>
      <c r="L20" s="17"/>
      <c r="N20" s="30"/>
      <c r="O20" s="236" t="s">
        <v>127</v>
      </c>
      <c r="P20" s="33"/>
      <c r="Q20" s="50"/>
      <c r="R20" s="30"/>
      <c r="S20" s="118"/>
      <c r="T20" s="25"/>
      <c r="U20" s="18">
        <f t="shared" si="6"/>
        <v>-0.36</v>
      </c>
      <c r="V20" s="17">
        <f t="shared" si="1"/>
        <v>-0.46753246753246752</v>
      </c>
      <c r="W20" s="17">
        <f t="shared" si="7"/>
        <v>-0.10753246753246753</v>
      </c>
      <c r="X20" s="17"/>
    </row>
    <row r="21" spans="1:24" ht="49.9" customHeight="1" x14ac:dyDescent="0.7">
      <c r="A21" s="67"/>
      <c r="B21" s="234" t="s">
        <v>134</v>
      </c>
      <c r="C21" s="28"/>
      <c r="D21" s="110"/>
      <c r="E21" s="51"/>
      <c r="F21" s="118"/>
      <c r="G21" s="25"/>
      <c r="H21" s="18">
        <f>F21-0.36</f>
        <v>-0.36</v>
      </c>
      <c r="I21" s="17">
        <f t="shared" si="8"/>
        <v>-0.46753246753246752</v>
      </c>
      <c r="J21" s="17">
        <f>SUM(I21+0.36)</f>
        <v>-0.10753246753246753</v>
      </c>
      <c r="K21" s="17"/>
      <c r="L21" s="17"/>
      <c r="N21" s="24">
        <v>361</v>
      </c>
      <c r="O21" s="23" t="s">
        <v>81</v>
      </c>
      <c r="P21" s="22"/>
      <c r="Q21" s="36"/>
      <c r="R21" s="19"/>
      <c r="S21" s="19">
        <v>28.25</v>
      </c>
      <c r="T21" s="19">
        <f>W21</f>
        <v>36.58077922077922</v>
      </c>
      <c r="U21" s="18">
        <f t="shared" si="6"/>
        <v>27.89</v>
      </c>
      <c r="V21" s="17">
        <f t="shared" si="1"/>
        <v>36.220779220779221</v>
      </c>
      <c r="W21" s="17">
        <f t="shared" si="7"/>
        <v>36.58077922077922</v>
      </c>
      <c r="X21" s="17"/>
    </row>
    <row r="22" spans="1:24" ht="49.9" customHeight="1" x14ac:dyDescent="0.6">
      <c r="A22" s="24">
        <v>176</v>
      </c>
      <c r="B22" s="23" t="s">
        <v>60</v>
      </c>
      <c r="C22" s="22"/>
      <c r="D22" s="36"/>
      <c r="E22" s="19" t="s">
        <v>37</v>
      </c>
      <c r="F22" s="19">
        <v>13.7</v>
      </c>
      <c r="G22" s="46">
        <f>J22</f>
        <v>17.723506493506491</v>
      </c>
      <c r="H22" s="18">
        <f>F22-0.23</f>
        <v>13.469999999999999</v>
      </c>
      <c r="I22" s="17">
        <f t="shared" si="8"/>
        <v>17.493506493506491</v>
      </c>
      <c r="J22" s="17">
        <f>SUM(I22+0.23)</f>
        <v>17.723506493506491</v>
      </c>
      <c r="K22" s="17"/>
      <c r="L22" s="17"/>
      <c r="N22" s="24">
        <v>367</v>
      </c>
      <c r="O22" s="23" t="s">
        <v>124</v>
      </c>
      <c r="P22" s="22"/>
      <c r="Q22" s="36"/>
      <c r="R22" s="19">
        <v>2</v>
      </c>
      <c r="S22" s="19">
        <v>23.99</v>
      </c>
      <c r="T22" s="19">
        <f>W22</f>
        <v>31.021428571428569</v>
      </c>
      <c r="U22" s="18">
        <f>S22-0.45</f>
        <v>23.54</v>
      </c>
      <c r="V22" s="17">
        <f t="shared" si="1"/>
        <v>30.571428571428569</v>
      </c>
      <c r="W22" s="17">
        <f>SUM(V22+0.45)</f>
        <v>31.021428571428569</v>
      </c>
      <c r="X22" s="17"/>
    </row>
    <row r="23" spans="1:24" ht="49.9" customHeight="1" x14ac:dyDescent="0.6">
      <c r="A23" s="65">
        <v>178</v>
      </c>
      <c r="B23" s="23" t="s">
        <v>124</v>
      </c>
      <c r="C23" s="22"/>
      <c r="D23" s="36"/>
      <c r="E23" s="19" t="s">
        <v>37</v>
      </c>
      <c r="F23" s="19">
        <v>22.99</v>
      </c>
      <c r="G23" s="19">
        <f>J23</f>
        <v>29.722727272727269</v>
      </c>
      <c r="H23" s="18">
        <f>F23-0.45</f>
        <v>22.54</v>
      </c>
      <c r="I23" s="17">
        <f t="shared" si="8"/>
        <v>29.27272727272727</v>
      </c>
      <c r="J23" s="17">
        <f>SUM(I23+0.45)</f>
        <v>29.722727272727269</v>
      </c>
      <c r="K23" s="17"/>
      <c r="L23" s="17"/>
      <c r="M23" s="17"/>
      <c r="N23" s="24">
        <v>374</v>
      </c>
      <c r="O23" s="23" t="s">
        <v>125</v>
      </c>
      <c r="P23" s="22"/>
      <c r="Q23" s="35"/>
      <c r="R23" s="24"/>
      <c r="S23" s="19">
        <v>29.99</v>
      </c>
      <c r="T23" s="19">
        <f>W23</f>
        <v>38.840519480519475</v>
      </c>
      <c r="U23" s="18">
        <f>S23-0.36</f>
        <v>29.63</v>
      </c>
      <c r="V23" s="17">
        <f t="shared" si="1"/>
        <v>38.480519480519476</v>
      </c>
      <c r="W23" s="17">
        <f>SUM(V23+0.36)</f>
        <v>38.840519480519475</v>
      </c>
      <c r="X23" s="17"/>
    </row>
    <row r="24" spans="1:24" ht="49.9" customHeight="1" x14ac:dyDescent="0.7">
      <c r="A24" s="67"/>
      <c r="B24" s="236" t="s">
        <v>131</v>
      </c>
      <c r="C24" s="33"/>
      <c r="D24" s="27"/>
      <c r="E24" s="120"/>
      <c r="F24" s="115"/>
      <c r="G24" s="81"/>
      <c r="H24" s="18">
        <f>F24-0.36</f>
        <v>-0.36</v>
      </c>
      <c r="I24" s="17">
        <f t="shared" si="8"/>
        <v>-0.46753246753246752</v>
      </c>
      <c r="J24" s="17">
        <f>SUM(I24+0.36)</f>
        <v>-0.10753246753246753</v>
      </c>
      <c r="K24" s="17"/>
      <c r="L24" s="17"/>
      <c r="N24" s="24">
        <v>369</v>
      </c>
      <c r="O24" s="23" t="s">
        <v>65</v>
      </c>
      <c r="P24" s="22"/>
      <c r="Q24" s="36"/>
      <c r="R24" s="19" t="s">
        <v>37</v>
      </c>
      <c r="S24" s="19">
        <v>21.8</v>
      </c>
      <c r="T24" s="19">
        <f>W24</f>
        <v>28.204155844155846</v>
      </c>
      <c r="U24" s="18">
        <f>S24-0.36</f>
        <v>21.44</v>
      </c>
      <c r="V24" s="17">
        <f t="shared" si="1"/>
        <v>27.844155844155846</v>
      </c>
      <c r="W24" s="17">
        <f>SUM(V24+0.36)</f>
        <v>28.204155844155846</v>
      </c>
      <c r="X24" s="17"/>
    </row>
    <row r="25" spans="1:24" ht="49.9" customHeight="1" x14ac:dyDescent="0.7">
      <c r="A25" s="24">
        <v>120</v>
      </c>
      <c r="B25" s="23" t="s">
        <v>129</v>
      </c>
      <c r="C25" s="22"/>
      <c r="D25" s="36"/>
      <c r="E25" s="19"/>
      <c r="F25" s="46">
        <v>23.9</v>
      </c>
      <c r="G25" s="46">
        <f t="shared" ref="G25:G31" si="9">J25</f>
        <v>30.931428571428569</v>
      </c>
      <c r="H25" s="18">
        <f>F25-0.36</f>
        <v>23.54</v>
      </c>
      <c r="I25" s="17">
        <f t="shared" si="8"/>
        <v>30.571428571428569</v>
      </c>
      <c r="J25" s="17">
        <f>SUM(I25+0.36)</f>
        <v>30.931428571428569</v>
      </c>
      <c r="K25" s="17"/>
      <c r="L25" s="17"/>
      <c r="N25" s="71"/>
      <c r="O25" s="235" t="s">
        <v>202</v>
      </c>
      <c r="P25" s="80"/>
      <c r="Q25" s="193"/>
      <c r="R25" s="82"/>
      <c r="S25" s="82"/>
      <c r="T25" s="82"/>
      <c r="U25" s="18"/>
      <c r="V25" s="17"/>
      <c r="W25" s="17"/>
      <c r="X25" s="17"/>
    </row>
    <row r="26" spans="1:24" ht="49.9" customHeight="1" x14ac:dyDescent="0.6">
      <c r="A26" s="24">
        <v>121</v>
      </c>
      <c r="B26" s="23" t="s">
        <v>81</v>
      </c>
      <c r="C26" s="22"/>
      <c r="D26" s="36"/>
      <c r="E26" s="24"/>
      <c r="F26" s="19">
        <v>25.49</v>
      </c>
      <c r="G26" s="46">
        <f t="shared" si="9"/>
        <v>32.996363636363633</v>
      </c>
      <c r="H26" s="18">
        <f>F26-0.36</f>
        <v>25.13</v>
      </c>
      <c r="I26" s="17">
        <f t="shared" si="8"/>
        <v>32.636363636363633</v>
      </c>
      <c r="J26" s="17">
        <f>SUM(I26+0.36)</f>
        <v>32.996363636363633</v>
      </c>
      <c r="K26" s="17"/>
      <c r="L26" s="17"/>
      <c r="N26" s="24">
        <v>390</v>
      </c>
      <c r="O26" s="23" t="s">
        <v>81</v>
      </c>
      <c r="P26" s="22"/>
      <c r="Q26" s="36"/>
      <c r="R26" s="19"/>
      <c r="S26" s="19">
        <v>31.4</v>
      </c>
      <c r="T26" s="19">
        <f>W26</f>
        <v>40.671688311688307</v>
      </c>
      <c r="U26" s="18">
        <f t="shared" ref="U26:U33" si="10">S26-0.36</f>
        <v>31.04</v>
      </c>
      <c r="V26" s="17">
        <f>SUM(U26/0.77)</f>
        <v>40.311688311688307</v>
      </c>
      <c r="W26" s="17">
        <f>SUM(V26+0.36)</f>
        <v>40.671688311688307</v>
      </c>
      <c r="X26" s="17"/>
    </row>
    <row r="27" spans="1:24" ht="49.9" customHeight="1" x14ac:dyDescent="0.6">
      <c r="A27" s="24">
        <v>124</v>
      </c>
      <c r="B27" s="23" t="s">
        <v>65</v>
      </c>
      <c r="C27" s="22"/>
      <c r="D27" s="36"/>
      <c r="E27" s="24"/>
      <c r="F27" s="19">
        <v>31.35</v>
      </c>
      <c r="G27" s="46">
        <f t="shared" si="9"/>
        <v>40.60675324675325</v>
      </c>
      <c r="H27" s="18">
        <f>F27-0.36</f>
        <v>30.990000000000002</v>
      </c>
      <c r="I27" s="17">
        <f t="shared" si="8"/>
        <v>40.246753246753251</v>
      </c>
      <c r="J27" s="17">
        <f>SUM(I27+0.36)</f>
        <v>40.60675324675325</v>
      </c>
      <c r="K27" s="17"/>
      <c r="L27" s="17"/>
      <c r="N27" s="24">
        <v>395</v>
      </c>
      <c r="O27" s="23" t="s">
        <v>32</v>
      </c>
      <c r="P27" s="22"/>
      <c r="Q27" s="36"/>
      <c r="R27" s="19"/>
      <c r="S27" s="19">
        <v>25.98</v>
      </c>
      <c r="T27" s="19">
        <f>W27</f>
        <v>33.632727272727273</v>
      </c>
      <c r="U27" s="18">
        <f>S27-0.36</f>
        <v>25.62</v>
      </c>
      <c r="V27" s="17">
        <f t="shared" ref="V27" si="11">SUM(U27/0.77)</f>
        <v>33.272727272727273</v>
      </c>
      <c r="W27" s="17">
        <f>SUM(V27+0.36)</f>
        <v>33.632727272727273</v>
      </c>
      <c r="X27" s="17"/>
    </row>
    <row r="28" spans="1:24" ht="49.9" customHeight="1" x14ac:dyDescent="0.7">
      <c r="A28" s="24">
        <v>131</v>
      </c>
      <c r="B28" s="23" t="s">
        <v>64</v>
      </c>
      <c r="C28" s="22"/>
      <c r="D28" s="36"/>
      <c r="E28" s="19"/>
      <c r="F28" s="19">
        <v>17.55</v>
      </c>
      <c r="G28" s="46">
        <f t="shared" si="9"/>
        <v>22.684675324675325</v>
      </c>
      <c r="H28" s="18">
        <f>F28-0.36</f>
        <v>17.190000000000001</v>
      </c>
      <c r="I28" s="17">
        <f t="shared" si="8"/>
        <v>22.324675324675326</v>
      </c>
      <c r="J28" s="17">
        <f>SUM(I28+0.36)</f>
        <v>22.684675324675325</v>
      </c>
      <c r="K28" s="17"/>
      <c r="L28" s="17"/>
      <c r="N28" s="30"/>
      <c r="O28" s="234" t="s">
        <v>509</v>
      </c>
      <c r="P28" s="28"/>
      <c r="Q28" s="50"/>
      <c r="R28" s="116"/>
      <c r="S28" s="113"/>
      <c r="T28" s="25"/>
      <c r="U28" s="18">
        <f t="shared" si="10"/>
        <v>-0.36</v>
      </c>
      <c r="V28" s="17">
        <f>SUM(U29/0.77)</f>
        <v>40.311688311688307</v>
      </c>
      <c r="W28" s="17"/>
      <c r="X28" s="17"/>
    </row>
    <row r="29" spans="1:24" ht="49.9" customHeight="1" x14ac:dyDescent="0.6">
      <c r="A29" s="24">
        <v>136</v>
      </c>
      <c r="B29" s="23" t="s">
        <v>60</v>
      </c>
      <c r="C29" s="22"/>
      <c r="D29" s="21"/>
      <c r="E29" s="36"/>
      <c r="F29" s="19">
        <v>26.2</v>
      </c>
      <c r="G29" s="46">
        <f t="shared" si="9"/>
        <v>33.957272727272724</v>
      </c>
      <c r="H29" s="18">
        <f>F29-0.23</f>
        <v>25.97</v>
      </c>
      <c r="I29" s="17">
        <f t="shared" si="8"/>
        <v>33.727272727272727</v>
      </c>
      <c r="J29" s="17">
        <f>SUM(I29+0.23)</f>
        <v>33.957272727272724</v>
      </c>
      <c r="K29" s="17"/>
      <c r="L29" s="17"/>
      <c r="N29" s="24">
        <v>381</v>
      </c>
      <c r="O29" s="23" t="s">
        <v>81</v>
      </c>
      <c r="P29" s="22"/>
      <c r="Q29" s="36"/>
      <c r="R29" s="19"/>
      <c r="S29" s="19">
        <v>31.4</v>
      </c>
      <c r="T29" s="19">
        <f>W29</f>
        <v>40.671688311688307</v>
      </c>
      <c r="U29" s="18">
        <f t="shared" si="10"/>
        <v>31.04</v>
      </c>
      <c r="V29" s="17">
        <f>SUM(U29/0.77)</f>
        <v>40.311688311688307</v>
      </c>
      <c r="W29" s="17">
        <f>SUM(V29+0.36)</f>
        <v>40.671688311688307</v>
      </c>
      <c r="X29" s="17"/>
    </row>
    <row r="30" spans="1:24" ht="49.9" customHeight="1" x14ac:dyDescent="0.7">
      <c r="A30" s="24">
        <v>137</v>
      </c>
      <c r="B30" s="23" t="s">
        <v>124</v>
      </c>
      <c r="C30" s="22"/>
      <c r="D30" s="36"/>
      <c r="E30" s="19">
        <v>2</v>
      </c>
      <c r="F30" s="19">
        <v>22.99</v>
      </c>
      <c r="G30" s="46">
        <f t="shared" si="9"/>
        <v>29.722727272727269</v>
      </c>
      <c r="H30" s="18">
        <f>F30-0.45</f>
        <v>22.54</v>
      </c>
      <c r="I30" s="17">
        <f t="shared" si="8"/>
        <v>29.27272727272727</v>
      </c>
      <c r="J30" s="17">
        <f>SUM(I30+0.45)</f>
        <v>29.722727272727269</v>
      </c>
      <c r="K30" s="17"/>
      <c r="L30" s="17"/>
      <c r="N30" s="30"/>
      <c r="O30" s="234" t="s">
        <v>252</v>
      </c>
      <c r="P30" s="28"/>
      <c r="Q30" s="50"/>
      <c r="R30" s="30"/>
      <c r="S30" s="25"/>
      <c r="T30" s="25"/>
      <c r="U30" s="18">
        <f t="shared" si="10"/>
        <v>-0.36</v>
      </c>
      <c r="V30" s="17">
        <f>SUM(U31/0.77)</f>
        <v>40.311688311688307</v>
      </c>
      <c r="W30" s="17"/>
      <c r="X30" s="17"/>
    </row>
    <row r="31" spans="1:24" ht="49.9" customHeight="1" x14ac:dyDescent="0.6">
      <c r="A31" s="24">
        <v>734</v>
      </c>
      <c r="B31" s="23" t="s">
        <v>578</v>
      </c>
      <c r="C31" s="22"/>
      <c r="D31" s="36"/>
      <c r="E31" s="19"/>
      <c r="F31" s="19">
        <v>26.98</v>
      </c>
      <c r="G31" s="46">
        <f t="shared" si="9"/>
        <v>34.931428571428569</v>
      </c>
      <c r="H31" s="18">
        <f t="shared" ref="H31:H33" si="12">F31-0.36</f>
        <v>26.62</v>
      </c>
      <c r="I31" s="17">
        <f t="shared" si="8"/>
        <v>34.571428571428569</v>
      </c>
      <c r="J31" s="17">
        <f t="shared" ref="J31:J33" si="13">SUM(I31+0.36)</f>
        <v>34.931428571428569</v>
      </c>
      <c r="K31" s="17"/>
      <c r="L31" s="17"/>
      <c r="N31" s="24">
        <v>330</v>
      </c>
      <c r="O31" s="23" t="s">
        <v>81</v>
      </c>
      <c r="P31" s="22"/>
      <c r="Q31" s="36"/>
      <c r="R31" s="19"/>
      <c r="S31" s="19">
        <v>31.4</v>
      </c>
      <c r="T31" s="19">
        <f>W31</f>
        <v>40.671688311688307</v>
      </c>
      <c r="U31" s="18">
        <f t="shared" ref="U31" si="14">S31-0.36</f>
        <v>31.04</v>
      </c>
      <c r="V31" s="17">
        <f>SUM(U31/0.77)</f>
        <v>40.311688311688307</v>
      </c>
      <c r="W31" s="17">
        <f>SUM(V31+0.36)</f>
        <v>40.671688311688307</v>
      </c>
      <c r="X31" s="17"/>
    </row>
    <row r="32" spans="1:24" ht="49.9" customHeight="1" x14ac:dyDescent="0.7">
      <c r="A32" s="67"/>
      <c r="B32" s="234" t="s">
        <v>117</v>
      </c>
      <c r="C32" s="29"/>
      <c r="D32" s="66"/>
      <c r="E32" s="67"/>
      <c r="F32" s="115"/>
      <c r="G32" s="81"/>
      <c r="H32" s="18">
        <f t="shared" si="12"/>
        <v>-0.36</v>
      </c>
      <c r="I32" s="17">
        <f t="shared" si="8"/>
        <v>-0.46753246753246752</v>
      </c>
      <c r="J32" s="17">
        <f t="shared" si="13"/>
        <v>-0.10753246753246753</v>
      </c>
      <c r="K32" s="17"/>
      <c r="L32" s="17"/>
      <c r="N32" s="24">
        <v>331</v>
      </c>
      <c r="O32" s="23" t="s">
        <v>32</v>
      </c>
      <c r="P32" s="22"/>
      <c r="Q32" s="36"/>
      <c r="R32" s="19"/>
      <c r="S32" s="19">
        <v>25.98</v>
      </c>
      <c r="T32" s="19">
        <f>W32</f>
        <v>33.632727272727273</v>
      </c>
      <c r="U32" s="18">
        <f>S32-0.36</f>
        <v>25.62</v>
      </c>
      <c r="V32" s="17">
        <f t="shared" ref="V32" si="15">SUM(U32/0.77)</f>
        <v>33.272727272727273</v>
      </c>
      <c r="W32" s="17">
        <f>SUM(V32+0.36)</f>
        <v>33.632727272727273</v>
      </c>
      <c r="X32" s="17"/>
    </row>
    <row r="33" spans="1:24" ht="49.9" customHeight="1" x14ac:dyDescent="0.7">
      <c r="A33" s="24">
        <v>531</v>
      </c>
      <c r="B33" s="23" t="s">
        <v>81</v>
      </c>
      <c r="C33" s="22"/>
      <c r="D33" s="36"/>
      <c r="E33" s="19"/>
      <c r="F33" s="19">
        <v>28.25</v>
      </c>
      <c r="G33" s="46">
        <f>J33</f>
        <v>36.58077922077922</v>
      </c>
      <c r="H33" s="18">
        <f t="shared" si="12"/>
        <v>27.89</v>
      </c>
      <c r="I33" s="17">
        <f t="shared" si="8"/>
        <v>36.220779220779221</v>
      </c>
      <c r="J33" s="17">
        <f t="shared" si="13"/>
        <v>36.58077922077922</v>
      </c>
      <c r="K33" s="17"/>
      <c r="L33" s="17"/>
      <c r="N33" s="67"/>
      <c r="O33" s="234" t="s">
        <v>119</v>
      </c>
      <c r="P33" s="28"/>
      <c r="Q33" s="50"/>
      <c r="R33" s="67" t="s">
        <v>35</v>
      </c>
      <c r="S33" s="25"/>
      <c r="T33" s="25"/>
      <c r="U33" s="18">
        <f t="shared" si="10"/>
        <v>-0.36</v>
      </c>
      <c r="V33" s="17" t="e">
        <f>SUM(#REF!/0.77)</f>
        <v>#REF!</v>
      </c>
      <c r="W33" s="17"/>
      <c r="X33" s="17"/>
    </row>
    <row r="34" spans="1:24" ht="49.9" customHeight="1" x14ac:dyDescent="0.6">
      <c r="A34" s="24">
        <v>535</v>
      </c>
      <c r="B34" s="23" t="s">
        <v>60</v>
      </c>
      <c r="C34" s="22"/>
      <c r="D34" s="36"/>
      <c r="E34" s="19"/>
      <c r="F34" s="19">
        <v>29.55</v>
      </c>
      <c r="G34" s="46">
        <f>J34</f>
        <v>38.307922077922072</v>
      </c>
      <c r="H34" s="18">
        <f>F34-0.23</f>
        <v>29.32</v>
      </c>
      <c r="I34" s="17">
        <f t="shared" si="8"/>
        <v>38.077922077922075</v>
      </c>
      <c r="J34" s="17">
        <f>SUM(I34+0.23)</f>
        <v>38.307922077922072</v>
      </c>
      <c r="K34" s="17"/>
      <c r="L34" s="17"/>
      <c r="N34" s="24">
        <v>278</v>
      </c>
      <c r="O34" s="23" t="s">
        <v>115</v>
      </c>
      <c r="P34" s="22"/>
      <c r="Q34" s="36"/>
      <c r="R34" s="19">
        <v>2</v>
      </c>
      <c r="S34" s="19">
        <v>14.99</v>
      </c>
      <c r="T34" s="19">
        <f>W34</f>
        <v>19.333116883116883</v>
      </c>
      <c r="U34" s="18">
        <f>S34-0.45</f>
        <v>14.540000000000001</v>
      </c>
      <c r="V34" s="17">
        <f>SUM(U34/0.77)</f>
        <v>18.883116883116884</v>
      </c>
      <c r="W34" s="17">
        <f>SUM(V34+0.45)</f>
        <v>19.333116883116883</v>
      </c>
      <c r="X34" s="17"/>
    </row>
    <row r="35" spans="1:24" ht="49.9" customHeight="1" x14ac:dyDescent="0.7">
      <c r="A35" s="24">
        <v>542</v>
      </c>
      <c r="B35" s="23" t="s">
        <v>34</v>
      </c>
      <c r="C35" s="22"/>
      <c r="D35" s="36"/>
      <c r="E35" s="19" t="s">
        <v>37</v>
      </c>
      <c r="F35" s="19">
        <v>21.8</v>
      </c>
      <c r="G35" s="46">
        <f>J35</f>
        <v>28.204155844155846</v>
      </c>
      <c r="H35" s="18">
        <f t="shared" ref="H35:H43" si="16">F35-0.36</f>
        <v>21.44</v>
      </c>
      <c r="I35" s="17">
        <f t="shared" si="8"/>
        <v>27.844155844155846</v>
      </c>
      <c r="J35" s="17">
        <f t="shared" ref="J35:J43" si="17">SUM(I35+0.36)</f>
        <v>28.204155844155846</v>
      </c>
      <c r="K35" s="17"/>
      <c r="L35" s="17"/>
      <c r="N35" s="67"/>
      <c r="O35" s="234" t="s">
        <v>118</v>
      </c>
      <c r="P35" s="28"/>
      <c r="Q35" s="50"/>
      <c r="R35" s="67"/>
      <c r="S35" s="25"/>
      <c r="T35" s="25"/>
      <c r="U35" s="18">
        <f>S35-0.36</f>
        <v>-0.36</v>
      </c>
      <c r="V35" s="17" t="e">
        <f>SUM(#REF!/0.77)</f>
        <v>#REF!</v>
      </c>
      <c r="W35" s="17" t="e">
        <f>SUM(V35+0.23)</f>
        <v>#REF!</v>
      </c>
      <c r="X35" s="17"/>
    </row>
    <row r="36" spans="1:24" ht="49.9" customHeight="1" x14ac:dyDescent="0.6">
      <c r="A36" s="24">
        <v>539</v>
      </c>
      <c r="B36" s="23" t="s">
        <v>120</v>
      </c>
      <c r="C36" s="22"/>
      <c r="D36" s="36"/>
      <c r="E36" s="24"/>
      <c r="F36" s="19">
        <v>31.99</v>
      </c>
      <c r="G36" s="46">
        <f>J36</f>
        <v>41.437922077922074</v>
      </c>
      <c r="H36" s="18">
        <f t="shared" si="16"/>
        <v>31.63</v>
      </c>
      <c r="I36" s="17">
        <f t="shared" si="8"/>
        <v>41.077922077922075</v>
      </c>
      <c r="J36" s="17">
        <f t="shared" si="17"/>
        <v>41.437922077922074</v>
      </c>
      <c r="K36" s="17"/>
      <c r="L36" s="17"/>
      <c r="N36" s="24">
        <v>283</v>
      </c>
      <c r="O36" s="23" t="s">
        <v>60</v>
      </c>
      <c r="P36" s="22"/>
      <c r="Q36" s="36"/>
      <c r="R36" s="19"/>
      <c r="S36" s="19">
        <v>19.48</v>
      </c>
      <c r="T36" s="46">
        <f>W36</f>
        <v>25.23</v>
      </c>
      <c r="U36" s="18">
        <f>S36-0.23</f>
        <v>19.25</v>
      </c>
      <c r="V36" s="17">
        <f>SUM(U36/0.77)</f>
        <v>25</v>
      </c>
      <c r="W36" s="17">
        <f>SUM(V36+0.23)</f>
        <v>25.23</v>
      </c>
      <c r="X36" s="17"/>
    </row>
    <row r="37" spans="1:24" ht="49.9" customHeight="1" x14ac:dyDescent="0.7">
      <c r="A37" s="200"/>
      <c r="B37" s="237" t="s">
        <v>217</v>
      </c>
      <c r="C37" s="198"/>
      <c r="D37" s="201"/>
      <c r="E37" s="200"/>
      <c r="F37" s="201"/>
      <c r="G37" s="202"/>
      <c r="H37" s="18">
        <f t="shared" si="16"/>
        <v>-0.36</v>
      </c>
      <c r="I37" s="17">
        <f t="shared" ref="I37:I43" si="18">SUM(H37/0.77)</f>
        <v>-0.46753246753246752</v>
      </c>
      <c r="J37" s="17">
        <f t="shared" si="17"/>
        <v>-0.10753246753246753</v>
      </c>
      <c r="K37" s="17"/>
      <c r="L37" s="17"/>
      <c r="N37" s="86">
        <v>284</v>
      </c>
      <c r="O37" s="84" t="s">
        <v>116</v>
      </c>
      <c r="P37" s="83"/>
      <c r="Q37" s="21"/>
      <c r="R37" s="86"/>
      <c r="S37" s="72">
        <v>15.69</v>
      </c>
      <c r="T37" s="114">
        <f>W37</f>
        <v>20.295974025974026</v>
      </c>
      <c r="U37" s="100">
        <f>S37-0.27</f>
        <v>15.42</v>
      </c>
      <c r="V37" s="17">
        <f>SUM(U37/0.77)</f>
        <v>20.025974025974026</v>
      </c>
      <c r="W37" s="17">
        <f>SUM(V37+0.27)</f>
        <v>20.295974025974026</v>
      </c>
      <c r="X37" s="17"/>
    </row>
    <row r="38" spans="1:24" ht="49.9" customHeight="1" x14ac:dyDescent="0.6">
      <c r="A38" s="24">
        <v>570</v>
      </c>
      <c r="B38" s="547" t="s">
        <v>81</v>
      </c>
      <c r="C38" s="547"/>
      <c r="D38" s="547"/>
      <c r="E38" s="24"/>
      <c r="F38" s="19">
        <v>28.25</v>
      </c>
      <c r="G38" s="46">
        <f t="shared" ref="G38" si="19">J38</f>
        <v>36.58077922077922</v>
      </c>
      <c r="H38" s="18">
        <f t="shared" si="16"/>
        <v>27.89</v>
      </c>
      <c r="I38" s="17">
        <f t="shared" si="18"/>
        <v>36.220779220779221</v>
      </c>
      <c r="J38" s="17">
        <f t="shared" si="17"/>
        <v>36.58077922077922</v>
      </c>
      <c r="K38" s="17"/>
      <c r="L38" s="17"/>
      <c r="N38" s="24">
        <v>288</v>
      </c>
      <c r="O38" s="23" t="s">
        <v>115</v>
      </c>
      <c r="P38" s="22"/>
      <c r="Q38" s="36"/>
      <c r="R38" s="19">
        <v>2</v>
      </c>
      <c r="S38" s="19">
        <v>14.99</v>
      </c>
      <c r="T38" s="19">
        <f>W38</f>
        <v>19.333116883116883</v>
      </c>
      <c r="U38" s="18">
        <f>S38-0.45</f>
        <v>14.540000000000001</v>
      </c>
      <c r="V38" s="17">
        <f>SUM(U38/0.77)</f>
        <v>18.883116883116884</v>
      </c>
      <c r="W38" s="17">
        <f>SUM(V38+0.45)</f>
        <v>19.333116883116883</v>
      </c>
      <c r="X38" s="17"/>
    </row>
    <row r="39" spans="1:24" ht="49.9" customHeight="1" x14ac:dyDescent="0.7">
      <c r="A39" s="24">
        <v>579</v>
      </c>
      <c r="B39" s="530" t="s">
        <v>120</v>
      </c>
      <c r="C39" s="531"/>
      <c r="D39" s="532"/>
      <c r="E39" s="24"/>
      <c r="F39" s="19">
        <v>31.99</v>
      </c>
      <c r="G39" s="46">
        <f>J39</f>
        <v>41.437922077922074</v>
      </c>
      <c r="H39" s="18">
        <f t="shared" si="16"/>
        <v>31.63</v>
      </c>
      <c r="I39" s="17">
        <f t="shared" si="18"/>
        <v>41.077922077922075</v>
      </c>
      <c r="J39" s="17">
        <f t="shared" si="17"/>
        <v>41.437922077922074</v>
      </c>
      <c r="K39" s="17"/>
      <c r="L39" s="17"/>
      <c r="N39" s="67"/>
      <c r="O39" s="234" t="s">
        <v>113</v>
      </c>
      <c r="P39" s="28"/>
      <c r="Q39" s="50"/>
      <c r="R39" s="67"/>
      <c r="S39" s="113"/>
      <c r="T39" s="25"/>
      <c r="U39" s="18"/>
      <c r="V39" s="17"/>
      <c r="W39" s="17"/>
      <c r="X39" s="17"/>
    </row>
    <row r="40" spans="1:24" ht="49.9" customHeight="1" x14ac:dyDescent="0.7">
      <c r="A40" s="200"/>
      <c r="B40" s="237" t="s">
        <v>313</v>
      </c>
      <c r="C40" s="198"/>
      <c r="D40" s="201"/>
      <c r="E40" s="200"/>
      <c r="F40" s="201"/>
      <c r="G40" s="202"/>
      <c r="H40" s="18">
        <f t="shared" si="16"/>
        <v>-0.36</v>
      </c>
      <c r="I40" s="17">
        <f t="shared" si="18"/>
        <v>-0.46753246753246752</v>
      </c>
      <c r="J40" s="17">
        <f t="shared" si="17"/>
        <v>-0.10753246753246753</v>
      </c>
      <c r="K40" s="17"/>
      <c r="L40" s="17"/>
      <c r="N40" s="24">
        <v>295</v>
      </c>
      <c r="O40" s="23" t="s">
        <v>204</v>
      </c>
      <c r="P40" s="22"/>
      <c r="Q40" s="36"/>
      <c r="R40" s="24"/>
      <c r="S40" s="19">
        <v>15.6</v>
      </c>
      <c r="T40" s="19">
        <f>W40</f>
        <v>20.15220779220779</v>
      </c>
      <c r="U40" s="18">
        <f>S40-0.36</f>
        <v>15.24</v>
      </c>
      <c r="V40" s="17">
        <f>SUM(U40/0.77)</f>
        <v>19.79220779220779</v>
      </c>
      <c r="W40" s="17">
        <f>SUM(V40+0.36)</f>
        <v>20.15220779220779</v>
      </c>
      <c r="X40" s="17"/>
    </row>
    <row r="41" spans="1:24" ht="49.9" customHeight="1" x14ac:dyDescent="0.6">
      <c r="A41" s="24">
        <v>582</v>
      </c>
      <c r="B41" s="547" t="s">
        <v>32</v>
      </c>
      <c r="C41" s="547"/>
      <c r="D41" s="547"/>
      <c r="E41" s="19"/>
      <c r="F41" s="19">
        <v>22.98</v>
      </c>
      <c r="G41" s="46">
        <f t="shared" ref="G41" si="20">J41</f>
        <v>29.736623376623378</v>
      </c>
      <c r="H41" s="18">
        <f t="shared" si="16"/>
        <v>22.62</v>
      </c>
      <c r="I41" s="17">
        <f t="shared" si="18"/>
        <v>29.376623376623378</v>
      </c>
      <c r="J41" s="17">
        <f t="shared" si="17"/>
        <v>29.736623376623378</v>
      </c>
      <c r="K41" s="17"/>
      <c r="L41" s="17"/>
      <c r="N41" s="24">
        <v>296</v>
      </c>
      <c r="O41" s="23" t="s">
        <v>112</v>
      </c>
      <c r="P41" s="22"/>
      <c r="Q41" s="36"/>
      <c r="R41" s="24"/>
      <c r="S41" s="19">
        <v>15.75</v>
      </c>
      <c r="T41" s="19">
        <f>W41</f>
        <v>20.388831168831167</v>
      </c>
      <c r="U41" s="18">
        <f>S41-0.22</f>
        <v>15.53</v>
      </c>
      <c r="V41" s="17">
        <f>SUM(U41/0.77)</f>
        <v>20.168831168831169</v>
      </c>
      <c r="W41" s="17">
        <f>SUM(V41+0.22)</f>
        <v>20.388831168831167</v>
      </c>
      <c r="X41" s="17"/>
    </row>
    <row r="42" spans="1:24" ht="49.9" customHeight="1" x14ac:dyDescent="0.7">
      <c r="A42" s="200"/>
      <c r="B42" s="237" t="s">
        <v>314</v>
      </c>
      <c r="C42" s="198"/>
      <c r="D42" s="201"/>
      <c r="E42" s="200"/>
      <c r="F42" s="201"/>
      <c r="G42" s="202"/>
      <c r="H42" s="18">
        <f t="shared" si="16"/>
        <v>-0.36</v>
      </c>
      <c r="I42" s="17">
        <f t="shared" si="18"/>
        <v>-0.46753246753246752</v>
      </c>
      <c r="J42" s="17">
        <f t="shared" si="17"/>
        <v>-0.10753246753246753</v>
      </c>
      <c r="K42" s="17"/>
      <c r="L42" s="17"/>
      <c r="N42" s="200"/>
      <c r="O42" s="237" t="s">
        <v>236</v>
      </c>
      <c r="P42" s="198"/>
      <c r="Q42" s="201"/>
      <c r="R42" s="200" t="s">
        <v>35</v>
      </c>
      <c r="S42" s="230"/>
      <c r="T42" s="201"/>
      <c r="U42" s="18">
        <f t="shared" ref="U42" si="21">S42-0.36</f>
        <v>-0.36</v>
      </c>
      <c r="V42" s="17" t="e">
        <f>SUM(#REF!/0.77)</f>
        <v>#REF!</v>
      </c>
      <c r="W42" s="17"/>
      <c r="X42" s="17"/>
    </row>
    <row r="43" spans="1:24" ht="49.9" customHeight="1" x14ac:dyDescent="0.6">
      <c r="A43" s="24">
        <v>589</v>
      </c>
      <c r="B43" s="547" t="s">
        <v>32</v>
      </c>
      <c r="C43" s="547"/>
      <c r="D43" s="547"/>
      <c r="E43" s="19"/>
      <c r="F43" s="19">
        <v>22.98</v>
      </c>
      <c r="G43" s="46">
        <f t="shared" ref="G43" si="22">J43</f>
        <v>29.736623376623378</v>
      </c>
      <c r="H43" s="18">
        <f t="shared" si="16"/>
        <v>22.62</v>
      </c>
      <c r="I43" s="17">
        <f t="shared" si="18"/>
        <v>29.376623376623378</v>
      </c>
      <c r="J43" s="17">
        <f t="shared" si="17"/>
        <v>29.736623376623378</v>
      </c>
      <c r="K43" s="17"/>
      <c r="L43" s="17"/>
      <c r="N43" s="24">
        <v>268</v>
      </c>
      <c r="O43" s="547" t="s">
        <v>544</v>
      </c>
      <c r="P43" s="547"/>
      <c r="Q43" s="547"/>
      <c r="R43" s="19"/>
      <c r="S43" s="19">
        <v>15.99</v>
      </c>
      <c r="T43" s="19">
        <f>W43</f>
        <v>20.631818181818183</v>
      </c>
      <c r="U43" s="18">
        <f>S43-0.45</f>
        <v>15.540000000000001</v>
      </c>
      <c r="V43" s="18">
        <f>SUM(U43/0.77)</f>
        <v>20.181818181818183</v>
      </c>
      <c r="W43" s="18">
        <f>SUM(V43+0.45)</f>
        <v>20.631818181818183</v>
      </c>
      <c r="X43" s="17"/>
    </row>
    <row r="44" spans="1:24" ht="49.9" customHeight="1" x14ac:dyDescent="0.6">
      <c r="A44" s="246"/>
      <c r="B44" s="280"/>
      <c r="C44" s="280"/>
      <c r="D44" s="280"/>
      <c r="E44" s="244"/>
      <c r="F44" s="244"/>
      <c r="G44" s="245"/>
      <c r="H44" s="18"/>
      <c r="I44" s="17"/>
      <c r="J44" s="17"/>
      <c r="K44" s="17"/>
      <c r="L44" s="17"/>
      <c r="N44" s="24">
        <v>272</v>
      </c>
      <c r="O44" s="547" t="s">
        <v>545</v>
      </c>
      <c r="P44" s="547"/>
      <c r="Q44" s="547"/>
      <c r="R44" s="19"/>
      <c r="S44" s="19">
        <v>15.99</v>
      </c>
      <c r="T44" s="19">
        <f>W44</f>
        <v>20.631818181818183</v>
      </c>
      <c r="U44" s="18">
        <f>S44-0.45</f>
        <v>15.540000000000001</v>
      </c>
      <c r="V44" s="18">
        <f>SUM(U44/0.77)</f>
        <v>20.181818181818183</v>
      </c>
      <c r="W44" s="18">
        <f>SUM(V44+0.45)</f>
        <v>20.631818181818183</v>
      </c>
      <c r="X44" s="17"/>
    </row>
    <row r="45" spans="1:24" ht="49.9" customHeight="1" x14ac:dyDescent="0.6">
      <c r="A45" s="246"/>
      <c r="B45" s="280"/>
      <c r="C45" s="280"/>
      <c r="D45" s="280"/>
      <c r="E45" s="244"/>
      <c r="F45" s="244"/>
      <c r="G45" s="245"/>
      <c r="H45" s="18"/>
      <c r="I45" s="17"/>
      <c r="J45" s="17"/>
      <c r="K45" s="17"/>
      <c r="L45" s="17"/>
      <c r="N45" s="278"/>
      <c r="Q45" s="18"/>
      <c r="R45" s="278"/>
      <c r="S45" s="17"/>
      <c r="T45" s="18"/>
      <c r="U45" s="18"/>
      <c r="V45" s="17"/>
      <c r="W45" s="17"/>
      <c r="X45" s="17"/>
    </row>
    <row r="46" spans="1:24" ht="49.9" customHeight="1" x14ac:dyDescent="0.6">
      <c r="A46" s="246"/>
      <c r="B46" s="280"/>
      <c r="C46" s="280"/>
      <c r="D46" s="280"/>
      <c r="E46" s="244"/>
      <c r="F46" s="244"/>
      <c r="G46" s="245"/>
      <c r="H46" s="18"/>
      <c r="I46" s="17"/>
      <c r="J46" s="17"/>
      <c r="K46" s="17"/>
      <c r="L46" s="17"/>
      <c r="N46" s="278"/>
      <c r="Q46" s="18"/>
      <c r="R46" s="278"/>
      <c r="S46" s="17"/>
      <c r="T46" s="18"/>
      <c r="U46" s="18"/>
      <c r="V46" s="17"/>
      <c r="W46" s="17"/>
      <c r="X46" s="17"/>
    </row>
    <row r="47" spans="1:24" ht="49.9" customHeight="1" x14ac:dyDescent="0.6">
      <c r="A47" s="246"/>
      <c r="B47" s="280"/>
      <c r="C47" s="280"/>
      <c r="D47" s="280"/>
      <c r="E47" s="244"/>
      <c r="F47" s="244"/>
      <c r="G47" s="245"/>
      <c r="H47" s="18"/>
      <c r="I47" s="17"/>
      <c r="J47" s="17"/>
      <c r="K47" s="17"/>
      <c r="L47" s="17"/>
      <c r="N47" s="14"/>
      <c r="Q47" s="18"/>
      <c r="R47" s="14"/>
      <c r="S47" s="17"/>
      <c r="T47" s="18"/>
      <c r="U47" s="18"/>
      <c r="V47" s="17"/>
      <c r="W47" s="17"/>
      <c r="X47" s="17"/>
    </row>
    <row r="48" spans="1:24" ht="49.9" customHeight="1" x14ac:dyDescent="0.6">
      <c r="A48" s="246"/>
      <c r="B48" s="277"/>
      <c r="C48" s="277"/>
      <c r="D48" s="277"/>
      <c r="E48" s="244"/>
      <c r="F48" s="244"/>
      <c r="G48" s="245"/>
      <c r="H48" s="18"/>
      <c r="I48" s="17"/>
      <c r="J48" s="17"/>
      <c r="K48" s="17"/>
      <c r="L48" s="17"/>
      <c r="N48" s="278"/>
      <c r="Q48" s="18"/>
      <c r="R48" s="278"/>
      <c r="S48" s="17"/>
      <c r="T48" s="18"/>
      <c r="U48" s="18"/>
      <c r="V48" s="17"/>
      <c r="W48" s="17"/>
      <c r="X48" s="17"/>
    </row>
    <row r="49" spans="1:24" ht="52.5" customHeight="1" x14ac:dyDescent="0.6">
      <c r="A49" s="96" t="s">
        <v>80</v>
      </c>
      <c r="B49" s="99" t="s">
        <v>79</v>
      </c>
      <c r="C49" s="98"/>
      <c r="D49" s="97"/>
      <c r="E49" s="96"/>
      <c r="F49" s="96" t="s">
        <v>78</v>
      </c>
      <c r="G49" s="96" t="s">
        <v>77</v>
      </c>
      <c r="H49" s="18" t="e">
        <f>F49-0.36</f>
        <v>#VALUE!</v>
      </c>
      <c r="I49" s="17" t="e">
        <f>SUM(H50/0.77)</f>
        <v>#VALUE!</v>
      </c>
      <c r="J49" s="17" t="e">
        <f>SUM(I49+0.36)</f>
        <v>#VALUE!</v>
      </c>
      <c r="K49" s="349"/>
      <c r="L49" s="349"/>
      <c r="M49" s="350"/>
      <c r="N49" s="96" t="s">
        <v>80</v>
      </c>
      <c r="O49" s="98" t="s">
        <v>79</v>
      </c>
      <c r="P49" s="98"/>
      <c r="Q49" s="109"/>
      <c r="R49" s="96"/>
      <c r="S49" s="96" t="s">
        <v>78</v>
      </c>
      <c r="T49" s="96" t="s">
        <v>77</v>
      </c>
      <c r="X49" s="17"/>
    </row>
    <row r="50" spans="1:24" ht="52.5" customHeight="1" x14ac:dyDescent="0.6">
      <c r="A50" s="92" t="s">
        <v>76</v>
      </c>
      <c r="B50" s="95"/>
      <c r="C50" s="94"/>
      <c r="D50" s="93"/>
      <c r="E50" s="92" t="s">
        <v>17</v>
      </c>
      <c r="F50" s="92" t="s">
        <v>75</v>
      </c>
      <c r="G50" s="92" t="s">
        <v>74</v>
      </c>
      <c r="H50" s="18" t="e">
        <f>F50-0.36</f>
        <v>#VALUE!</v>
      </c>
      <c r="I50" s="17" t="e">
        <f>SUM(#REF!/0.77)</f>
        <v>#REF!</v>
      </c>
      <c r="J50" s="17" t="e">
        <f>SUM(I50+0.36)</f>
        <v>#REF!</v>
      </c>
      <c r="K50" s="349"/>
      <c r="L50" s="349"/>
      <c r="M50" s="350"/>
      <c r="N50" s="105" t="s">
        <v>76</v>
      </c>
      <c r="O50" s="108"/>
      <c r="P50" s="107"/>
      <c r="Q50" s="106"/>
      <c r="R50" s="105" t="s">
        <v>17</v>
      </c>
      <c r="S50" s="105" t="s">
        <v>75</v>
      </c>
      <c r="T50" s="105" t="s">
        <v>74</v>
      </c>
      <c r="X50" s="17"/>
    </row>
    <row r="51" spans="1:24" ht="52.5" customHeight="1" x14ac:dyDescent="0.6">
      <c r="A51" s="601" t="s">
        <v>245</v>
      </c>
      <c r="B51" s="602"/>
      <c r="C51" s="602"/>
      <c r="D51" s="602"/>
      <c r="E51" s="602"/>
      <c r="F51" s="602"/>
      <c r="G51" s="603"/>
      <c r="K51" s="349"/>
      <c r="L51" s="349"/>
      <c r="M51" s="350"/>
      <c r="N51" s="601" t="s">
        <v>245</v>
      </c>
      <c r="O51" s="602"/>
      <c r="P51" s="602"/>
      <c r="Q51" s="602"/>
      <c r="R51" s="602"/>
      <c r="S51" s="602"/>
      <c r="T51" s="603"/>
      <c r="V51" s="15"/>
      <c r="W51" s="15"/>
      <c r="X51" s="17"/>
    </row>
    <row r="52" spans="1:24" ht="52.5" customHeight="1" x14ac:dyDescent="0.7">
      <c r="A52" s="579" t="s">
        <v>228</v>
      </c>
      <c r="B52" s="579"/>
      <c r="C52" s="579"/>
      <c r="D52" s="579"/>
      <c r="E52" s="579"/>
      <c r="F52" s="579"/>
      <c r="G52" s="579"/>
      <c r="H52" s="348"/>
      <c r="I52" s="349"/>
      <c r="J52" s="349"/>
      <c r="K52" s="349"/>
      <c r="L52" s="349"/>
      <c r="M52" s="350"/>
      <c r="N52" s="580" t="s">
        <v>110</v>
      </c>
      <c r="O52" s="581"/>
      <c r="P52" s="581"/>
      <c r="Q52" s="581"/>
      <c r="R52" s="581"/>
      <c r="S52" s="581"/>
      <c r="T52" s="582"/>
      <c r="U52" s="348">
        <f>S52-0.36</f>
        <v>-0.36</v>
      </c>
      <c r="V52" s="349">
        <f t="shared" ref="V52:V57" si="23">SUM(U52/0.77)</f>
        <v>-0.46753246753246752</v>
      </c>
      <c r="W52" s="349">
        <f t="shared" ref="W52:W57" si="24">SUM(V52+0.36)</f>
        <v>-0.10753246753246753</v>
      </c>
      <c r="X52" s="17"/>
    </row>
    <row r="53" spans="1:24" ht="52.5" customHeight="1" x14ac:dyDescent="0.6">
      <c r="A53" s="354">
        <v>4320</v>
      </c>
      <c r="B53" s="464" t="s">
        <v>669</v>
      </c>
      <c r="C53" s="465"/>
      <c r="D53" s="465"/>
      <c r="E53" s="354"/>
      <c r="F53" s="355">
        <v>29.99</v>
      </c>
      <c r="G53" s="356">
        <f>J53</f>
        <v>38.840519480519475</v>
      </c>
      <c r="H53" s="348">
        <f t="shared" ref="H53" si="25">F53-0.36</f>
        <v>29.63</v>
      </c>
      <c r="I53" s="349">
        <f>SUM(H53/0.77)</f>
        <v>38.480519480519476</v>
      </c>
      <c r="J53" s="349">
        <f>SUM(I53+0.36)</f>
        <v>38.840519480519475</v>
      </c>
      <c r="K53" s="349"/>
      <c r="L53" s="349"/>
      <c r="M53" s="350"/>
      <c r="N53" s="354">
        <v>1136</v>
      </c>
      <c r="O53" s="357" t="s">
        <v>461</v>
      </c>
      <c r="P53" s="358"/>
      <c r="Q53" s="359"/>
      <c r="R53" s="354"/>
      <c r="S53" s="355">
        <v>30.98</v>
      </c>
      <c r="T53" s="355">
        <f t="shared" ref="T53:T59" si="26">W53</f>
        <v>40.126233766233767</v>
      </c>
      <c r="U53" s="348">
        <f>S53-0.36</f>
        <v>30.62</v>
      </c>
      <c r="V53" s="349">
        <f t="shared" si="23"/>
        <v>39.766233766233768</v>
      </c>
      <c r="W53" s="349">
        <f t="shared" si="24"/>
        <v>40.126233766233767</v>
      </c>
      <c r="X53" s="17"/>
    </row>
    <row r="54" spans="1:24" ht="52.5" customHeight="1" x14ac:dyDescent="0.6">
      <c r="A54" s="354">
        <v>4361</v>
      </c>
      <c r="B54" s="464" t="s">
        <v>441</v>
      </c>
      <c r="C54" s="465"/>
      <c r="D54" s="465"/>
      <c r="E54" s="354"/>
      <c r="F54" s="355">
        <v>53.99</v>
      </c>
      <c r="G54" s="356">
        <f t="shared" ref="G54:G62" si="27">J54</f>
        <v>70.009350649350651</v>
      </c>
      <c r="H54" s="348">
        <f>F54-0.36</f>
        <v>53.63</v>
      </c>
      <c r="I54" s="349">
        <f t="shared" ref="I54:I62" si="28">SUM(H54/0.77)</f>
        <v>69.649350649350652</v>
      </c>
      <c r="J54" s="349">
        <f t="shared" ref="J54:J56" si="29">SUM(I54+0.36)</f>
        <v>70.009350649350651</v>
      </c>
      <c r="K54" s="349"/>
      <c r="L54" s="349"/>
      <c r="M54" s="350"/>
      <c r="N54" s="354">
        <v>1149</v>
      </c>
      <c r="O54" s="357" t="s">
        <v>462</v>
      </c>
      <c r="P54" s="358"/>
      <c r="Q54" s="360"/>
      <c r="R54" s="355"/>
      <c r="S54" s="355">
        <v>26.98</v>
      </c>
      <c r="T54" s="355">
        <f t="shared" si="26"/>
        <v>34.931428571428569</v>
      </c>
      <c r="U54" s="348">
        <f>S54-0.36</f>
        <v>26.62</v>
      </c>
      <c r="V54" s="349">
        <f t="shared" si="23"/>
        <v>34.571428571428569</v>
      </c>
      <c r="W54" s="349">
        <f t="shared" si="24"/>
        <v>34.931428571428569</v>
      </c>
      <c r="X54" s="17"/>
    </row>
    <row r="55" spans="1:24" ht="52.5" customHeight="1" x14ac:dyDescent="0.6">
      <c r="A55" s="354">
        <v>4329</v>
      </c>
      <c r="B55" s="464" t="s">
        <v>633</v>
      </c>
      <c r="C55" s="465"/>
      <c r="D55" s="465"/>
      <c r="E55" s="354"/>
      <c r="F55" s="351">
        <v>32.99</v>
      </c>
      <c r="G55" s="372">
        <f t="shared" si="27"/>
        <v>42.736623376623378</v>
      </c>
      <c r="H55" s="348">
        <f>F55-0.36</f>
        <v>32.630000000000003</v>
      </c>
      <c r="I55" s="349">
        <f t="shared" si="28"/>
        <v>42.376623376623378</v>
      </c>
      <c r="J55" s="349">
        <f t="shared" si="29"/>
        <v>42.736623376623378</v>
      </c>
      <c r="K55" s="349"/>
      <c r="L55" s="349"/>
      <c r="M55" s="350"/>
      <c r="N55" s="354">
        <v>1147</v>
      </c>
      <c r="O55" s="357" t="s">
        <v>595</v>
      </c>
      <c r="P55" s="358"/>
      <c r="Q55" s="360"/>
      <c r="R55" s="355"/>
      <c r="S55" s="19">
        <v>16.989999999999998</v>
      </c>
      <c r="T55" s="46">
        <f t="shared" si="26"/>
        <v>21.984285714285711</v>
      </c>
      <c r="U55" s="18">
        <f>S55-0.27</f>
        <v>16.72</v>
      </c>
      <c r="V55" s="17">
        <f t="shared" si="23"/>
        <v>21.714285714285712</v>
      </c>
      <c r="W55" s="17">
        <f>SUM(V55+0.27)</f>
        <v>21.984285714285711</v>
      </c>
      <c r="X55" s="17"/>
    </row>
    <row r="56" spans="1:24" ht="52.5" customHeight="1" x14ac:dyDescent="0.65">
      <c r="A56" s="351">
        <v>4306</v>
      </c>
      <c r="B56" s="464" t="s">
        <v>442</v>
      </c>
      <c r="C56" s="465"/>
      <c r="D56" s="465"/>
      <c r="E56" s="354"/>
      <c r="F56" s="355">
        <v>32.99</v>
      </c>
      <c r="G56" s="356">
        <f t="shared" si="27"/>
        <v>42.736623376623378</v>
      </c>
      <c r="H56" s="348">
        <f>F56-0.36</f>
        <v>32.630000000000003</v>
      </c>
      <c r="I56" s="349">
        <f t="shared" si="28"/>
        <v>42.376623376623378</v>
      </c>
      <c r="J56" s="349">
        <f t="shared" si="29"/>
        <v>42.736623376623378</v>
      </c>
      <c r="K56" s="349"/>
      <c r="L56" s="349"/>
      <c r="M56" s="350"/>
      <c r="N56" s="361">
        <v>1148</v>
      </c>
      <c r="O56" s="362" t="s">
        <v>463</v>
      </c>
      <c r="P56" s="363"/>
      <c r="Q56" s="364"/>
      <c r="R56" s="365"/>
      <c r="S56" s="365">
        <v>28</v>
      </c>
      <c r="T56" s="365">
        <f t="shared" si="26"/>
        <v>36.256103896103895</v>
      </c>
      <c r="U56" s="348">
        <f t="shared" ref="U56" si="30">S56-0.36</f>
        <v>27.64</v>
      </c>
      <c r="V56" s="349">
        <f t="shared" si="23"/>
        <v>35.896103896103895</v>
      </c>
      <c r="W56" s="349">
        <f t="shared" si="24"/>
        <v>36.256103896103895</v>
      </c>
      <c r="X56" s="17"/>
    </row>
    <row r="57" spans="1:24" ht="52.5" customHeight="1" x14ac:dyDescent="0.6">
      <c r="A57" s="351">
        <v>4308</v>
      </c>
      <c r="B57" s="593" t="s">
        <v>563</v>
      </c>
      <c r="C57" s="593"/>
      <c r="D57" s="594"/>
      <c r="E57" s="355"/>
      <c r="F57" s="355">
        <v>28</v>
      </c>
      <c r="G57" s="355">
        <f t="shared" si="27"/>
        <v>36.309870129870127</v>
      </c>
      <c r="H57" s="348">
        <f>F57-0.18</f>
        <v>27.82</v>
      </c>
      <c r="I57" s="349">
        <f t="shared" si="28"/>
        <v>36.129870129870127</v>
      </c>
      <c r="J57" s="349">
        <f>SUM(I57+0.18)</f>
        <v>36.309870129870127</v>
      </c>
      <c r="K57" s="349"/>
      <c r="L57" s="349"/>
      <c r="M57" s="350"/>
      <c r="N57" s="366">
        <v>1130</v>
      </c>
      <c r="O57" s="367" t="s">
        <v>464</v>
      </c>
      <c r="P57" s="368"/>
      <c r="Q57" s="369"/>
      <c r="R57" s="366"/>
      <c r="S57" s="370">
        <v>30.98</v>
      </c>
      <c r="T57" s="370">
        <f t="shared" si="26"/>
        <v>40.126233766233767</v>
      </c>
      <c r="U57" s="348">
        <f>S57-0.36</f>
        <v>30.62</v>
      </c>
      <c r="V57" s="349">
        <f t="shared" si="23"/>
        <v>39.766233766233768</v>
      </c>
      <c r="W57" s="349">
        <f t="shared" si="24"/>
        <v>40.126233766233767</v>
      </c>
      <c r="X57" s="17"/>
    </row>
    <row r="58" spans="1:24" ht="52.5" customHeight="1" x14ac:dyDescent="0.6">
      <c r="A58" s="351">
        <v>4340</v>
      </c>
      <c r="B58" s="464" t="s">
        <v>591</v>
      </c>
      <c r="C58" s="465"/>
      <c r="D58" s="465"/>
      <c r="E58" s="354"/>
      <c r="F58" s="355">
        <v>29.99</v>
      </c>
      <c r="G58" s="356">
        <f>J58</f>
        <v>38.840519480519475</v>
      </c>
      <c r="H58" s="348">
        <f t="shared" ref="H58:H61" si="31">F58-0.36</f>
        <v>29.63</v>
      </c>
      <c r="I58" s="349">
        <f t="shared" si="28"/>
        <v>38.480519480519476</v>
      </c>
      <c r="J58" s="349">
        <f t="shared" ref="J58:J61" si="32">SUM(I58+0.36)</f>
        <v>38.840519480519475</v>
      </c>
      <c r="K58" s="349"/>
      <c r="L58" s="349"/>
      <c r="M58" s="350"/>
      <c r="N58" s="366">
        <v>1135</v>
      </c>
      <c r="O58" s="367" t="s">
        <v>465</v>
      </c>
      <c r="P58" s="368"/>
      <c r="Q58" s="369"/>
      <c r="R58" s="366"/>
      <c r="S58" s="370">
        <v>30.98</v>
      </c>
      <c r="T58" s="370">
        <f t="shared" si="26"/>
        <v>40.126233766233767</v>
      </c>
      <c r="U58" s="348">
        <f>S58-0.36</f>
        <v>30.62</v>
      </c>
      <c r="V58" s="349">
        <f>SUM(U58/0.77)</f>
        <v>39.766233766233768</v>
      </c>
      <c r="W58" s="349">
        <f>SUM(V58+0.36)</f>
        <v>40.126233766233767</v>
      </c>
      <c r="X58" s="17"/>
    </row>
    <row r="59" spans="1:24" ht="52.5" customHeight="1" x14ac:dyDescent="0.65">
      <c r="A59" s="354">
        <v>4327</v>
      </c>
      <c r="B59" s="464" t="s">
        <v>443</v>
      </c>
      <c r="C59" s="465"/>
      <c r="D59" s="465"/>
      <c r="E59" s="371"/>
      <c r="F59" s="351">
        <v>32.99</v>
      </c>
      <c r="G59" s="372">
        <f t="shared" si="27"/>
        <v>42.736623376623378</v>
      </c>
      <c r="H59" s="348">
        <f t="shared" si="31"/>
        <v>32.630000000000003</v>
      </c>
      <c r="I59" s="349">
        <f t="shared" si="28"/>
        <v>42.376623376623378</v>
      </c>
      <c r="J59" s="349">
        <f t="shared" si="32"/>
        <v>42.736623376623378</v>
      </c>
      <c r="K59" s="349"/>
      <c r="L59" s="349"/>
      <c r="M59" s="350"/>
      <c r="N59" s="354">
        <v>1151</v>
      </c>
      <c r="O59" s="357" t="s">
        <v>466</v>
      </c>
      <c r="P59" s="358"/>
      <c r="Q59" s="360"/>
      <c r="R59" s="355"/>
      <c r="S59" s="355">
        <v>26.98</v>
      </c>
      <c r="T59" s="355">
        <f t="shared" si="26"/>
        <v>34.931428571428569</v>
      </c>
      <c r="U59" s="348">
        <f>S59-0.36</f>
        <v>26.62</v>
      </c>
      <c r="V59" s="349">
        <f>SUM(U59/0.77)</f>
        <v>34.571428571428569</v>
      </c>
      <c r="W59" s="349">
        <f>SUM(V59+0.36)</f>
        <v>34.931428571428569</v>
      </c>
      <c r="X59" s="17"/>
    </row>
    <row r="60" spans="1:24" ht="52.5" customHeight="1" x14ac:dyDescent="0.7">
      <c r="A60" s="354">
        <v>4300</v>
      </c>
      <c r="B60" s="594" t="s">
        <v>444</v>
      </c>
      <c r="C60" s="608"/>
      <c r="D60" s="608"/>
      <c r="E60" s="371"/>
      <c r="F60" s="351">
        <v>32.99</v>
      </c>
      <c r="G60" s="372">
        <f t="shared" si="27"/>
        <v>42.736623376623378</v>
      </c>
      <c r="H60" s="348">
        <f t="shared" si="31"/>
        <v>32.630000000000003</v>
      </c>
      <c r="I60" s="349">
        <f t="shared" si="28"/>
        <v>42.376623376623378</v>
      </c>
      <c r="J60" s="349">
        <f t="shared" si="32"/>
        <v>42.736623376623378</v>
      </c>
      <c r="K60" s="349"/>
      <c r="L60" s="349"/>
      <c r="M60" s="350"/>
      <c r="N60" s="580" t="s">
        <v>223</v>
      </c>
      <c r="O60" s="581"/>
      <c r="P60" s="581"/>
      <c r="Q60" s="581"/>
      <c r="R60" s="581"/>
      <c r="S60" s="581"/>
      <c r="T60" s="582"/>
      <c r="U60" s="348">
        <f t="shared" ref="U60:U67" si="33">S60-0.36</f>
        <v>-0.36</v>
      </c>
      <c r="V60" s="349">
        <f t="shared" ref="V60:V67" si="34">SUM(U60/0.77)</f>
        <v>-0.46753246753246752</v>
      </c>
      <c r="W60" s="349">
        <f t="shared" ref="W60:W67" si="35">SUM(V60+0.36)</f>
        <v>-0.10753246753246753</v>
      </c>
      <c r="X60" s="17"/>
    </row>
    <row r="61" spans="1:24" ht="52.5" customHeight="1" x14ac:dyDescent="0.6">
      <c r="A61" s="354">
        <v>4303</v>
      </c>
      <c r="B61" s="593" t="s">
        <v>445</v>
      </c>
      <c r="C61" s="593"/>
      <c r="D61" s="594"/>
      <c r="E61" s="354"/>
      <c r="F61" s="355">
        <v>30.99</v>
      </c>
      <c r="G61" s="356">
        <f t="shared" si="27"/>
        <v>40.139220779220778</v>
      </c>
      <c r="H61" s="348">
        <f t="shared" si="31"/>
        <v>30.63</v>
      </c>
      <c r="I61" s="349">
        <f t="shared" si="28"/>
        <v>39.779220779220779</v>
      </c>
      <c r="J61" s="349">
        <f t="shared" si="32"/>
        <v>40.139220779220778</v>
      </c>
      <c r="K61" s="349"/>
      <c r="L61" s="349"/>
      <c r="M61" s="350"/>
      <c r="N61" s="354">
        <v>511</v>
      </c>
      <c r="O61" s="357" t="s">
        <v>467</v>
      </c>
      <c r="P61" s="358"/>
      <c r="Q61" s="373"/>
      <c r="R61" s="355"/>
      <c r="S61" s="355">
        <v>28.25</v>
      </c>
      <c r="T61" s="355">
        <f>W61</f>
        <v>36.58077922077922</v>
      </c>
      <c r="U61" s="348">
        <f t="shared" si="33"/>
        <v>27.89</v>
      </c>
      <c r="V61" s="349">
        <f t="shared" si="34"/>
        <v>36.220779220779221</v>
      </c>
      <c r="W61" s="349">
        <f t="shared" si="35"/>
        <v>36.58077922077922</v>
      </c>
      <c r="X61" s="17"/>
    </row>
    <row r="62" spans="1:24" ht="52.5" customHeight="1" x14ac:dyDescent="0.6">
      <c r="A62" s="354">
        <v>4304</v>
      </c>
      <c r="B62" s="593" t="s">
        <v>656</v>
      </c>
      <c r="C62" s="593"/>
      <c r="D62" s="594"/>
      <c r="E62" s="355"/>
      <c r="F62" s="355">
        <v>28</v>
      </c>
      <c r="G62" s="355">
        <f t="shared" si="27"/>
        <v>36.309870129870127</v>
      </c>
      <c r="H62" s="348">
        <f>F62-0.18</f>
        <v>27.82</v>
      </c>
      <c r="I62" s="349">
        <f t="shared" si="28"/>
        <v>36.129870129870127</v>
      </c>
      <c r="J62" s="349">
        <f>SUM(I62+0.18)</f>
        <v>36.309870129870127</v>
      </c>
      <c r="K62" s="349"/>
      <c r="L62" s="349"/>
      <c r="M62" s="350"/>
      <c r="N62" s="354">
        <v>514</v>
      </c>
      <c r="O62" s="357" t="s">
        <v>469</v>
      </c>
      <c r="P62" s="358"/>
      <c r="Q62" s="360"/>
      <c r="R62" s="355" t="s">
        <v>37</v>
      </c>
      <c r="S62" s="355">
        <v>21.8</v>
      </c>
      <c r="T62" s="355">
        <f>W62</f>
        <v>28.204155844155846</v>
      </c>
      <c r="U62" s="348">
        <f t="shared" si="33"/>
        <v>21.44</v>
      </c>
      <c r="V62" s="349">
        <f t="shared" si="34"/>
        <v>27.844155844155846</v>
      </c>
      <c r="W62" s="349">
        <f t="shared" si="35"/>
        <v>28.204155844155846</v>
      </c>
      <c r="X62" s="17"/>
    </row>
    <row r="63" spans="1:24" ht="52.5" customHeight="1" x14ac:dyDescent="0.7">
      <c r="A63" s="590" t="s">
        <v>109</v>
      </c>
      <c r="B63" s="591"/>
      <c r="C63" s="591"/>
      <c r="D63" s="591"/>
      <c r="E63" s="591"/>
      <c r="F63" s="591"/>
      <c r="G63" s="607"/>
      <c r="H63" s="350"/>
      <c r="I63" s="374"/>
      <c r="J63" s="374"/>
      <c r="K63" s="349"/>
      <c r="L63" s="349"/>
      <c r="M63" s="350"/>
      <c r="N63" s="609" t="s">
        <v>108</v>
      </c>
      <c r="O63" s="609"/>
      <c r="P63" s="609"/>
      <c r="Q63" s="609"/>
      <c r="R63" s="609"/>
      <c r="S63" s="609"/>
      <c r="T63" s="609"/>
      <c r="U63" s="348">
        <f t="shared" si="33"/>
        <v>-0.36</v>
      </c>
      <c r="V63" s="349">
        <f t="shared" si="34"/>
        <v>-0.46753246753246752</v>
      </c>
      <c r="W63" s="349">
        <f t="shared" si="35"/>
        <v>-0.10753246753246753</v>
      </c>
      <c r="X63" s="17"/>
    </row>
    <row r="64" spans="1:24" ht="52.5" customHeight="1" x14ac:dyDescent="0.6">
      <c r="A64" s="354">
        <v>3415</v>
      </c>
      <c r="B64" s="357" t="s">
        <v>446</v>
      </c>
      <c r="C64" s="358"/>
      <c r="D64" s="375"/>
      <c r="E64" s="354"/>
      <c r="F64" s="355">
        <v>39.99</v>
      </c>
      <c r="G64" s="356">
        <f t="shared" ref="G64:G70" si="36">J64</f>
        <v>51.827532467532471</v>
      </c>
      <c r="H64" s="348">
        <f t="shared" ref="H64:H73" si="37">F64-0.36</f>
        <v>39.630000000000003</v>
      </c>
      <c r="I64" s="349">
        <f t="shared" ref="I64:I70" si="38">SUM(H64/0.77)</f>
        <v>51.467532467532472</v>
      </c>
      <c r="J64" s="349">
        <f t="shared" ref="J64:J70" si="39">SUM(I64+0.36)</f>
        <v>51.827532467532471</v>
      </c>
      <c r="K64" s="349"/>
      <c r="L64" s="349"/>
      <c r="M64" s="350"/>
      <c r="N64" s="354">
        <v>3101</v>
      </c>
      <c r="O64" s="357" t="s">
        <v>470</v>
      </c>
      <c r="P64" s="358"/>
      <c r="Q64" s="360"/>
      <c r="R64" s="354"/>
      <c r="S64" s="355">
        <v>30.98</v>
      </c>
      <c r="T64" s="355">
        <f t="shared" ref="T64:T73" si="40">W64</f>
        <v>40.126233766233767</v>
      </c>
      <c r="U64" s="348">
        <f t="shared" si="33"/>
        <v>30.62</v>
      </c>
      <c r="V64" s="349">
        <f t="shared" si="34"/>
        <v>39.766233766233768</v>
      </c>
      <c r="W64" s="349">
        <f t="shared" si="35"/>
        <v>40.126233766233767</v>
      </c>
      <c r="X64" s="17"/>
    </row>
    <row r="65" spans="1:24" ht="52.5" customHeight="1" x14ac:dyDescent="0.6">
      <c r="A65" s="354"/>
      <c r="B65" s="357" t="s">
        <v>671</v>
      </c>
      <c r="C65" s="358"/>
      <c r="D65" s="375"/>
      <c r="E65" s="354"/>
      <c r="F65" s="355">
        <v>35.99</v>
      </c>
      <c r="G65" s="356">
        <f t="shared" si="36"/>
        <v>46.632727272727273</v>
      </c>
      <c r="H65" s="348">
        <f t="shared" si="37"/>
        <v>35.630000000000003</v>
      </c>
      <c r="I65" s="349">
        <f t="shared" si="38"/>
        <v>46.272727272727273</v>
      </c>
      <c r="J65" s="349">
        <f t="shared" si="39"/>
        <v>46.632727272727273</v>
      </c>
      <c r="K65" s="349"/>
      <c r="L65" s="349"/>
      <c r="M65" s="350"/>
      <c r="N65" s="354">
        <v>3103</v>
      </c>
      <c r="O65" s="357" t="s">
        <v>611</v>
      </c>
      <c r="P65" s="358"/>
      <c r="Q65" s="360"/>
      <c r="R65" s="355">
        <v>2</v>
      </c>
      <c r="S65" s="355">
        <v>26.98</v>
      </c>
      <c r="T65" s="355">
        <f t="shared" si="40"/>
        <v>34.931428571428569</v>
      </c>
      <c r="U65" s="348">
        <f t="shared" si="33"/>
        <v>26.62</v>
      </c>
      <c r="V65" s="349">
        <f t="shared" si="34"/>
        <v>34.571428571428569</v>
      </c>
      <c r="W65" s="349">
        <f t="shared" si="35"/>
        <v>34.931428571428569</v>
      </c>
      <c r="X65" s="17"/>
    </row>
    <row r="66" spans="1:24" ht="52.5" customHeight="1" x14ac:dyDescent="0.6">
      <c r="A66" s="354">
        <v>3400</v>
      </c>
      <c r="B66" s="357" t="s">
        <v>447</v>
      </c>
      <c r="C66" s="358"/>
      <c r="D66" s="375"/>
      <c r="E66" s="354"/>
      <c r="F66" s="355">
        <v>32.979999999999997</v>
      </c>
      <c r="G66" s="356">
        <f t="shared" si="36"/>
        <v>42.723636363636359</v>
      </c>
      <c r="H66" s="348">
        <f t="shared" si="37"/>
        <v>32.619999999999997</v>
      </c>
      <c r="I66" s="349">
        <f t="shared" si="38"/>
        <v>42.36363636363636</v>
      </c>
      <c r="J66" s="349">
        <f t="shared" si="39"/>
        <v>42.723636363636359</v>
      </c>
      <c r="K66" s="349"/>
      <c r="L66" s="349"/>
      <c r="M66" s="350"/>
      <c r="N66" s="354">
        <v>3104</v>
      </c>
      <c r="O66" s="357" t="s">
        <v>622</v>
      </c>
      <c r="P66" s="358"/>
      <c r="Q66" s="373"/>
      <c r="R66" s="355">
        <v>2</v>
      </c>
      <c r="S66" s="355">
        <v>26.98</v>
      </c>
      <c r="T66" s="355">
        <f t="shared" si="40"/>
        <v>34.931428571428569</v>
      </c>
      <c r="U66" s="348">
        <f t="shared" si="33"/>
        <v>26.62</v>
      </c>
      <c r="V66" s="349">
        <f t="shared" si="34"/>
        <v>34.571428571428569</v>
      </c>
      <c r="W66" s="349">
        <f t="shared" si="35"/>
        <v>34.931428571428569</v>
      </c>
      <c r="X66" s="17"/>
    </row>
    <row r="67" spans="1:24" ht="52.5" customHeight="1" x14ac:dyDescent="0.65">
      <c r="A67" s="377">
        <v>3404</v>
      </c>
      <c r="B67" s="362" t="s">
        <v>448</v>
      </c>
      <c r="C67" s="363"/>
      <c r="D67" s="376"/>
      <c r="E67" s="365"/>
      <c r="F67" s="365">
        <v>28</v>
      </c>
      <c r="G67" s="365">
        <f t="shared" si="36"/>
        <v>36.256103896103895</v>
      </c>
      <c r="H67" s="348">
        <f t="shared" si="37"/>
        <v>27.64</v>
      </c>
      <c r="I67" s="349">
        <f t="shared" si="38"/>
        <v>35.896103896103895</v>
      </c>
      <c r="J67" s="349">
        <f t="shared" si="39"/>
        <v>36.256103896103895</v>
      </c>
      <c r="K67" s="349"/>
      <c r="L67" s="349"/>
      <c r="M67" s="350"/>
      <c r="N67" s="354">
        <v>3116</v>
      </c>
      <c r="O67" s="357" t="s">
        <v>472</v>
      </c>
      <c r="P67" s="358"/>
      <c r="Q67" s="360"/>
      <c r="R67" s="354"/>
      <c r="S67" s="355">
        <v>30.98</v>
      </c>
      <c r="T67" s="355">
        <f t="shared" si="40"/>
        <v>40.126233766233767</v>
      </c>
      <c r="U67" s="348">
        <f t="shared" si="33"/>
        <v>30.62</v>
      </c>
      <c r="V67" s="349">
        <f t="shared" si="34"/>
        <v>39.766233766233768</v>
      </c>
      <c r="W67" s="349">
        <f t="shared" si="35"/>
        <v>40.126233766233767</v>
      </c>
      <c r="X67" s="17"/>
    </row>
    <row r="68" spans="1:24" ht="52.5" customHeight="1" x14ac:dyDescent="0.6">
      <c r="A68" s="377">
        <v>3401</v>
      </c>
      <c r="B68" s="362" t="s">
        <v>449</v>
      </c>
      <c r="C68" s="363"/>
      <c r="D68" s="422"/>
      <c r="E68" s="365"/>
      <c r="F68" s="365">
        <v>27.98</v>
      </c>
      <c r="G68" s="365">
        <f t="shared" si="36"/>
        <v>36.230129870129872</v>
      </c>
      <c r="H68" s="348">
        <f t="shared" si="37"/>
        <v>27.62</v>
      </c>
      <c r="I68" s="349">
        <f t="shared" si="38"/>
        <v>35.870129870129873</v>
      </c>
      <c r="J68" s="349">
        <f t="shared" si="39"/>
        <v>36.230129870129872</v>
      </c>
      <c r="K68" s="349"/>
      <c r="L68" s="349"/>
      <c r="M68" s="350"/>
      <c r="N68" s="354">
        <v>3175</v>
      </c>
      <c r="O68" s="357" t="s">
        <v>547</v>
      </c>
      <c r="P68" s="358"/>
      <c r="Q68" s="360"/>
      <c r="R68" s="355"/>
      <c r="S68" s="355">
        <v>36.99</v>
      </c>
      <c r="T68" s="355">
        <f t="shared" si="40"/>
        <v>47.931428571428576</v>
      </c>
      <c r="U68" s="348">
        <f>S68-0.36</f>
        <v>36.630000000000003</v>
      </c>
      <c r="V68" s="349">
        <f>SUM(U68/0.77)</f>
        <v>47.571428571428577</v>
      </c>
      <c r="W68" s="349">
        <f>SUM(V68+0.36)</f>
        <v>47.931428571428576</v>
      </c>
      <c r="X68" s="17"/>
    </row>
    <row r="69" spans="1:24" ht="52.5" customHeight="1" x14ac:dyDescent="0.6">
      <c r="A69" s="351">
        <v>3430</v>
      </c>
      <c r="B69" s="357" t="s">
        <v>564</v>
      </c>
      <c r="C69" s="358"/>
      <c r="D69" s="375"/>
      <c r="E69" s="354"/>
      <c r="F69" s="355">
        <v>35.99</v>
      </c>
      <c r="G69" s="356">
        <f t="shared" si="36"/>
        <v>46.632727272727273</v>
      </c>
      <c r="H69" s="348">
        <f t="shared" si="37"/>
        <v>35.630000000000003</v>
      </c>
      <c r="I69" s="349">
        <f t="shared" si="38"/>
        <v>46.272727272727273</v>
      </c>
      <c r="J69" s="349">
        <f t="shared" si="39"/>
        <v>46.632727272727273</v>
      </c>
      <c r="K69" s="349"/>
      <c r="L69" s="349"/>
      <c r="M69" s="350"/>
      <c r="N69" s="354">
        <v>3122</v>
      </c>
      <c r="O69" s="357" t="s">
        <v>475</v>
      </c>
      <c r="P69" s="358"/>
      <c r="Q69" s="373"/>
      <c r="R69" s="355">
        <v>2</v>
      </c>
      <c r="S69" s="355">
        <v>26.98</v>
      </c>
      <c r="T69" s="355">
        <f t="shared" si="40"/>
        <v>34.931428571428569</v>
      </c>
      <c r="U69" s="348">
        <f t="shared" ref="U69:U70" si="41">S69-0.36</f>
        <v>26.62</v>
      </c>
      <c r="V69" s="349">
        <f t="shared" ref="V69:V70" si="42">SUM(U69/0.77)</f>
        <v>34.571428571428569</v>
      </c>
      <c r="W69" s="349">
        <f t="shared" ref="W69:W70" si="43">SUM(V69+0.36)</f>
        <v>34.931428571428569</v>
      </c>
      <c r="X69" s="17"/>
    </row>
    <row r="70" spans="1:24" ht="52.5" customHeight="1" x14ac:dyDescent="0.6">
      <c r="A70" s="361">
        <v>3447</v>
      </c>
      <c r="B70" s="362" t="s">
        <v>608</v>
      </c>
      <c r="C70" s="363"/>
      <c r="D70" s="422"/>
      <c r="E70" s="365"/>
      <c r="F70" s="365">
        <v>27.98</v>
      </c>
      <c r="G70" s="365">
        <f t="shared" si="36"/>
        <v>36.230129870129872</v>
      </c>
      <c r="H70" s="348">
        <f t="shared" si="37"/>
        <v>27.62</v>
      </c>
      <c r="I70" s="349">
        <f t="shared" si="38"/>
        <v>35.870129870129873</v>
      </c>
      <c r="J70" s="349">
        <f t="shared" si="39"/>
        <v>36.230129870129872</v>
      </c>
      <c r="K70" s="349"/>
      <c r="L70" s="349"/>
      <c r="M70" s="350"/>
      <c r="N70" s="354">
        <v>3143</v>
      </c>
      <c r="O70" s="357" t="s">
        <v>695</v>
      </c>
      <c r="P70" s="358"/>
      <c r="Q70" s="373"/>
      <c r="R70" s="354"/>
      <c r="S70" s="355">
        <v>30.98</v>
      </c>
      <c r="T70" s="355">
        <f t="shared" si="40"/>
        <v>40.126233766233767</v>
      </c>
      <c r="U70" s="348">
        <f t="shared" si="41"/>
        <v>30.62</v>
      </c>
      <c r="V70" s="349">
        <f t="shared" si="42"/>
        <v>39.766233766233768</v>
      </c>
      <c r="W70" s="349">
        <f t="shared" si="43"/>
        <v>40.126233766233767</v>
      </c>
      <c r="X70" s="17"/>
    </row>
    <row r="71" spans="1:24" ht="52.5" customHeight="1" x14ac:dyDescent="0.6">
      <c r="A71" s="354">
        <v>3449</v>
      </c>
      <c r="B71" s="357" t="s">
        <v>542</v>
      </c>
      <c r="C71" s="358"/>
      <c r="D71" s="375"/>
      <c r="E71" s="354"/>
      <c r="F71" s="355">
        <v>32.979999999999997</v>
      </c>
      <c r="G71" s="356">
        <f>J71</f>
        <v>42.723636363636359</v>
      </c>
      <c r="H71" s="348">
        <f>F71-0.36</f>
        <v>32.619999999999997</v>
      </c>
      <c r="I71" s="349">
        <f>SUM(H71/0.77)</f>
        <v>42.36363636363636</v>
      </c>
      <c r="J71" s="349">
        <f>SUM(I71+0.36)</f>
        <v>42.723636363636359</v>
      </c>
      <c r="K71" s="349"/>
      <c r="L71" s="349"/>
      <c r="M71" s="350"/>
      <c r="N71" s="354">
        <v>3165</v>
      </c>
      <c r="O71" s="357" t="s">
        <v>460</v>
      </c>
      <c r="P71" s="358"/>
      <c r="Q71" s="373"/>
      <c r="R71" s="355">
        <v>2</v>
      </c>
      <c r="S71" s="355">
        <v>26.98</v>
      </c>
      <c r="T71" s="355">
        <f t="shared" si="40"/>
        <v>34.931428571428569</v>
      </c>
      <c r="U71" s="348">
        <f>S71-0.36</f>
        <v>26.62</v>
      </c>
      <c r="V71" s="349">
        <f>SUM(U71/0.77)</f>
        <v>34.571428571428569</v>
      </c>
      <c r="W71" s="349">
        <f>SUM(V71+0.36)</f>
        <v>34.931428571428569</v>
      </c>
      <c r="X71" s="17"/>
    </row>
    <row r="72" spans="1:24" ht="52.5" customHeight="1" x14ac:dyDescent="0.6">
      <c r="A72" s="377">
        <v>3435</v>
      </c>
      <c r="B72" s="362" t="s">
        <v>693</v>
      </c>
      <c r="C72" s="363"/>
      <c r="D72" s="422"/>
      <c r="E72" s="365"/>
      <c r="F72" s="365">
        <v>27.98</v>
      </c>
      <c r="G72" s="365">
        <f t="shared" ref="G72:G73" si="44">J72</f>
        <v>36.230129870129872</v>
      </c>
      <c r="H72" s="348">
        <f t="shared" si="37"/>
        <v>27.62</v>
      </c>
      <c r="I72" s="349">
        <f t="shared" ref="I72:I73" si="45">SUM(H72/0.77)</f>
        <v>35.870129870129873</v>
      </c>
      <c r="J72" s="349">
        <f t="shared" ref="J72:J73" si="46">SUM(I72+0.36)</f>
        <v>36.230129870129872</v>
      </c>
      <c r="K72" s="349"/>
      <c r="L72" s="349"/>
      <c r="M72" s="392"/>
      <c r="N72" s="351">
        <v>3172</v>
      </c>
      <c r="O72" s="357" t="s">
        <v>474</v>
      </c>
      <c r="P72" s="358"/>
      <c r="Q72" s="360"/>
      <c r="R72" s="355">
        <v>3</v>
      </c>
      <c r="S72" s="355">
        <v>26.98</v>
      </c>
      <c r="T72" s="356">
        <f t="shared" si="40"/>
        <v>34.904545454545456</v>
      </c>
      <c r="U72" s="348">
        <f>S72-0.45</f>
        <v>26.53</v>
      </c>
      <c r="V72" s="349">
        <f t="shared" ref="V72:V73" si="47">SUM(U72/0.77)</f>
        <v>34.454545454545453</v>
      </c>
      <c r="W72" s="349">
        <f>SUM(V72+0.45)</f>
        <v>34.904545454545456</v>
      </c>
      <c r="X72" s="17"/>
    </row>
    <row r="73" spans="1:24" ht="52.5" customHeight="1" x14ac:dyDescent="0.6">
      <c r="A73" s="377">
        <v>3407</v>
      </c>
      <c r="B73" s="363" t="s">
        <v>694</v>
      </c>
      <c r="C73" s="363"/>
      <c r="D73" s="422"/>
      <c r="E73" s="365"/>
      <c r="F73" s="365">
        <v>27.98</v>
      </c>
      <c r="G73" s="365">
        <f t="shared" si="44"/>
        <v>36.230129870129872</v>
      </c>
      <c r="H73" s="348">
        <f t="shared" si="37"/>
        <v>27.62</v>
      </c>
      <c r="I73" s="349">
        <f t="shared" si="45"/>
        <v>35.870129870129873</v>
      </c>
      <c r="J73" s="349">
        <f t="shared" si="46"/>
        <v>36.230129870129872</v>
      </c>
      <c r="K73" s="349"/>
      <c r="L73" s="349"/>
      <c r="M73" s="350"/>
      <c r="N73" s="351">
        <v>3186</v>
      </c>
      <c r="O73" s="357" t="s">
        <v>488</v>
      </c>
      <c r="P73" s="358"/>
      <c r="Q73" s="360"/>
      <c r="R73" s="355">
        <v>3</v>
      </c>
      <c r="S73" s="355">
        <v>26.98</v>
      </c>
      <c r="T73" s="356">
        <f t="shared" si="40"/>
        <v>34.904545454545456</v>
      </c>
      <c r="U73" s="348">
        <f>S73-0.45</f>
        <v>26.53</v>
      </c>
      <c r="V73" s="349">
        <f t="shared" si="47"/>
        <v>34.454545454545453</v>
      </c>
      <c r="W73" s="349">
        <f>SUM(V73+0.45)</f>
        <v>34.904545454545456</v>
      </c>
      <c r="X73" s="17"/>
    </row>
    <row r="74" spans="1:24" ht="52.5" customHeight="1" x14ac:dyDescent="0.7">
      <c r="A74" s="580" t="s">
        <v>552</v>
      </c>
      <c r="B74" s="581"/>
      <c r="C74" s="581"/>
      <c r="D74" s="581"/>
      <c r="E74" s="581"/>
      <c r="F74" s="581"/>
      <c r="G74" s="411"/>
      <c r="H74" s="348"/>
      <c r="I74" s="349"/>
      <c r="J74" s="349"/>
      <c r="K74" s="349"/>
      <c r="L74" s="349"/>
      <c r="M74" s="350"/>
      <c r="N74" s="380"/>
      <c r="O74" s="596" t="s">
        <v>260</v>
      </c>
      <c r="P74" s="597"/>
      <c r="Q74" s="597"/>
      <c r="R74" s="597"/>
      <c r="S74" s="597"/>
      <c r="T74" s="598"/>
      <c r="U74" s="348"/>
      <c r="V74" s="349"/>
      <c r="W74" s="349"/>
      <c r="X74" s="17"/>
    </row>
    <row r="75" spans="1:24" ht="52.5" customHeight="1" x14ac:dyDescent="0.65">
      <c r="A75" s="354">
        <v>1660</v>
      </c>
      <c r="B75" s="357" t="s">
        <v>553</v>
      </c>
      <c r="C75" s="358"/>
      <c r="D75" s="359"/>
      <c r="E75" s="354"/>
      <c r="F75" s="355">
        <v>39.99</v>
      </c>
      <c r="G75" s="356">
        <f>J75</f>
        <v>51.827532467532471</v>
      </c>
      <c r="H75" s="348">
        <f>F75-0.36</f>
        <v>39.630000000000003</v>
      </c>
      <c r="I75" s="349">
        <f t="shared" ref="I75:I78" si="48">SUM(H75/0.77)</f>
        <v>51.467532467532472</v>
      </c>
      <c r="J75" s="349">
        <f t="shared" ref="J75:J78" si="49">SUM(I75+0.36)</f>
        <v>51.827532467532471</v>
      </c>
      <c r="K75" s="349"/>
      <c r="L75" s="349"/>
      <c r="M75" s="350"/>
      <c r="N75" s="354">
        <v>7502</v>
      </c>
      <c r="O75" s="464" t="s">
        <v>478</v>
      </c>
      <c r="P75" s="465"/>
      <c r="Q75" s="382"/>
      <c r="R75" s="355"/>
      <c r="S75" s="355">
        <v>36.99</v>
      </c>
      <c r="T75" s="355">
        <f t="shared" ref="T75:T77" si="50">W75</f>
        <v>47.985194805194809</v>
      </c>
      <c r="U75" s="348">
        <f>S75-0.18</f>
        <v>36.81</v>
      </c>
      <c r="V75" s="349">
        <f t="shared" ref="V75:V77" si="51">SUM(U75/0.77)</f>
        <v>47.805194805194809</v>
      </c>
      <c r="W75" s="349">
        <f>SUM(V75+0.18)</f>
        <v>47.985194805194809</v>
      </c>
      <c r="X75" s="17"/>
    </row>
    <row r="76" spans="1:24" ht="52.5" customHeight="1" x14ac:dyDescent="0.65">
      <c r="A76" s="354">
        <v>1650</v>
      </c>
      <c r="B76" s="357" t="s">
        <v>554</v>
      </c>
      <c r="C76" s="358"/>
      <c r="D76" s="375"/>
      <c r="E76" s="355">
        <v>2</v>
      </c>
      <c r="F76" s="355">
        <v>27.98</v>
      </c>
      <c r="G76" s="355">
        <f t="shared" ref="G76" si="52">J76</f>
        <v>36.230129870129872</v>
      </c>
      <c r="H76" s="348">
        <f>F76-0.36</f>
        <v>27.62</v>
      </c>
      <c r="I76" s="349">
        <f t="shared" si="48"/>
        <v>35.870129870129873</v>
      </c>
      <c r="J76" s="349">
        <f t="shared" si="49"/>
        <v>36.230129870129872</v>
      </c>
      <c r="K76" s="349"/>
      <c r="L76" s="349"/>
      <c r="M76" s="350"/>
      <c r="N76" s="354">
        <v>7500</v>
      </c>
      <c r="O76" s="384" t="s">
        <v>479</v>
      </c>
      <c r="P76" s="385"/>
      <c r="Q76" s="382"/>
      <c r="R76" s="355"/>
      <c r="S76" s="355">
        <v>36.99</v>
      </c>
      <c r="T76" s="355">
        <f t="shared" si="50"/>
        <v>47.985194805194809</v>
      </c>
      <c r="U76" s="348">
        <f>S76-0.18</f>
        <v>36.81</v>
      </c>
      <c r="V76" s="349">
        <f t="shared" si="51"/>
        <v>47.805194805194809</v>
      </c>
      <c r="W76" s="349">
        <f>SUM(V76+0.18)</f>
        <v>47.985194805194809</v>
      </c>
      <c r="X76" s="17"/>
    </row>
    <row r="77" spans="1:24" ht="52.5" customHeight="1" x14ac:dyDescent="0.65">
      <c r="A77" s="354">
        <v>1651</v>
      </c>
      <c r="B77" s="357" t="s">
        <v>555</v>
      </c>
      <c r="C77" s="358"/>
      <c r="D77" s="360"/>
      <c r="E77" s="355"/>
      <c r="F77" s="355">
        <v>39.99</v>
      </c>
      <c r="G77" s="356">
        <f>J77</f>
        <v>51.827532467532471</v>
      </c>
      <c r="H77" s="348">
        <f>F77-0.36</f>
        <v>39.630000000000003</v>
      </c>
      <c r="I77" s="349">
        <f t="shared" si="48"/>
        <v>51.467532467532472</v>
      </c>
      <c r="J77" s="349">
        <f t="shared" si="49"/>
        <v>51.827532467532471</v>
      </c>
      <c r="K77" s="349"/>
      <c r="L77" s="349"/>
      <c r="M77" s="350"/>
      <c r="N77" s="354">
        <v>7501</v>
      </c>
      <c r="O77" s="384" t="s">
        <v>480</v>
      </c>
      <c r="P77" s="385"/>
      <c r="Q77" s="382"/>
      <c r="R77" s="355"/>
      <c r="S77" s="355">
        <v>36.99</v>
      </c>
      <c r="T77" s="355">
        <f t="shared" si="50"/>
        <v>47.985194805194809</v>
      </c>
      <c r="U77" s="348">
        <f>S77-0.18</f>
        <v>36.81</v>
      </c>
      <c r="V77" s="349">
        <f t="shared" si="51"/>
        <v>47.805194805194809</v>
      </c>
      <c r="W77" s="349">
        <f>SUM(V77+0.18)</f>
        <v>47.985194805194809</v>
      </c>
      <c r="X77" s="17"/>
    </row>
    <row r="78" spans="1:24" ht="52.5" customHeight="1" x14ac:dyDescent="0.7">
      <c r="A78" s="404">
        <v>1661</v>
      </c>
      <c r="B78" s="357" t="s">
        <v>556</v>
      </c>
      <c r="C78" s="358"/>
      <c r="D78" s="375"/>
      <c r="E78" s="355">
        <v>2</v>
      </c>
      <c r="F78" s="355">
        <v>27.98</v>
      </c>
      <c r="G78" s="355">
        <f t="shared" ref="G78" si="53">J78</f>
        <v>36.230129870129872</v>
      </c>
      <c r="H78" s="348">
        <f>F78-0.36</f>
        <v>27.62</v>
      </c>
      <c r="I78" s="349">
        <f t="shared" si="48"/>
        <v>35.870129870129873</v>
      </c>
      <c r="J78" s="349">
        <f t="shared" si="49"/>
        <v>36.230129870129872</v>
      </c>
      <c r="K78" s="349"/>
      <c r="L78" s="349"/>
      <c r="M78" s="350"/>
      <c r="N78" s="579" t="s">
        <v>103</v>
      </c>
      <c r="O78" s="579"/>
      <c r="P78" s="579"/>
      <c r="Q78" s="579"/>
      <c r="R78" s="579"/>
      <c r="S78" s="579"/>
      <c r="T78" s="579"/>
      <c r="U78" s="348"/>
      <c r="V78" s="349"/>
      <c r="W78" s="349"/>
      <c r="X78" s="17"/>
    </row>
    <row r="79" spans="1:24" ht="49.9" customHeight="1" x14ac:dyDescent="0.7">
      <c r="A79" s="580" t="s">
        <v>107</v>
      </c>
      <c r="B79" s="581"/>
      <c r="C79" s="581"/>
      <c r="D79" s="581"/>
      <c r="E79" s="581"/>
      <c r="F79" s="581"/>
      <c r="G79" s="411"/>
      <c r="H79" s="348"/>
      <c r="I79" s="349"/>
      <c r="J79" s="349"/>
      <c r="K79" s="349"/>
      <c r="L79" s="349"/>
      <c r="M79" s="350"/>
      <c r="N79" s="354">
        <v>3300</v>
      </c>
      <c r="O79" s="357" t="s">
        <v>481</v>
      </c>
      <c r="P79" s="358"/>
      <c r="Q79" s="360"/>
      <c r="R79" s="355"/>
      <c r="S79" s="355">
        <v>32.950000000000003</v>
      </c>
      <c r="T79" s="355">
        <f t="shared" ref="T79:T82" si="54">W79</f>
        <v>42.684675324675325</v>
      </c>
      <c r="U79" s="348">
        <f t="shared" ref="U79:U81" si="55">S79-0.36</f>
        <v>32.590000000000003</v>
      </c>
      <c r="V79" s="349">
        <f t="shared" ref="V79:V82" si="56">SUM(U79/0.77)</f>
        <v>42.324675324675326</v>
      </c>
      <c r="W79" s="349">
        <f t="shared" ref="W79:W81" si="57">SUM(V79+0.36)</f>
        <v>42.684675324675325</v>
      </c>
      <c r="X79" s="17"/>
    </row>
    <row r="80" spans="1:24" ht="49.9" customHeight="1" x14ac:dyDescent="0.6">
      <c r="A80" s="354">
        <v>1560</v>
      </c>
      <c r="B80" s="357" t="s">
        <v>451</v>
      </c>
      <c r="C80" s="358"/>
      <c r="D80" s="359"/>
      <c r="E80" s="354"/>
      <c r="F80" s="355">
        <v>38</v>
      </c>
      <c r="G80" s="356">
        <f t="shared" ref="G80:G84" si="58">J80</f>
        <v>49.243116883116883</v>
      </c>
      <c r="H80" s="348">
        <f t="shared" ref="H80:H84" si="59">F80-0.36</f>
        <v>37.64</v>
      </c>
      <c r="I80" s="349">
        <f t="shared" ref="I80:I85" si="60">SUM(H80/0.77)</f>
        <v>48.883116883116884</v>
      </c>
      <c r="J80" s="349">
        <f t="shared" ref="J80:J85" si="61">SUM(I80+0.36)</f>
        <v>49.243116883116883</v>
      </c>
      <c r="K80" s="349"/>
      <c r="L80" s="349"/>
      <c r="M80" s="350"/>
      <c r="N80" s="354">
        <v>3302</v>
      </c>
      <c r="O80" s="357" t="s">
        <v>483</v>
      </c>
      <c r="P80" s="358"/>
      <c r="Q80" s="360"/>
      <c r="R80" s="355">
        <v>2</v>
      </c>
      <c r="S80" s="355">
        <v>26.95</v>
      </c>
      <c r="T80" s="355">
        <f t="shared" si="54"/>
        <v>34.892467532467528</v>
      </c>
      <c r="U80" s="348">
        <f t="shared" si="55"/>
        <v>26.59</v>
      </c>
      <c r="V80" s="349">
        <f t="shared" si="56"/>
        <v>34.532467532467528</v>
      </c>
      <c r="W80" s="349">
        <f t="shared" si="57"/>
        <v>34.892467532467528</v>
      </c>
      <c r="X80" s="17"/>
    </row>
    <row r="81" spans="1:24" ht="49.9" customHeight="1" x14ac:dyDescent="0.6">
      <c r="A81" s="377">
        <v>1562</v>
      </c>
      <c r="B81" s="362" t="s">
        <v>452</v>
      </c>
      <c r="C81" s="363"/>
      <c r="D81" s="378"/>
      <c r="E81" s="377"/>
      <c r="F81" s="365">
        <v>29.98</v>
      </c>
      <c r="G81" s="381">
        <f t="shared" si="58"/>
        <v>38.827532467532464</v>
      </c>
      <c r="H81" s="348">
        <f t="shared" si="59"/>
        <v>29.62</v>
      </c>
      <c r="I81" s="349">
        <f t="shared" si="60"/>
        <v>38.467532467532465</v>
      </c>
      <c r="J81" s="349">
        <f t="shared" si="61"/>
        <v>38.827532467532464</v>
      </c>
      <c r="K81" s="349"/>
      <c r="L81" s="349"/>
      <c r="M81" s="350"/>
      <c r="N81" s="354">
        <v>3306</v>
      </c>
      <c r="O81" s="357" t="s">
        <v>606</v>
      </c>
      <c r="P81" s="358"/>
      <c r="Q81" s="375"/>
      <c r="R81" s="355"/>
      <c r="S81" s="355">
        <v>32.950000000000003</v>
      </c>
      <c r="T81" s="355">
        <f t="shared" si="54"/>
        <v>42.684675324675325</v>
      </c>
      <c r="U81" s="348">
        <f t="shared" si="55"/>
        <v>32.590000000000003</v>
      </c>
      <c r="V81" s="349">
        <f t="shared" si="56"/>
        <v>42.324675324675326</v>
      </c>
      <c r="W81" s="349">
        <f t="shared" si="57"/>
        <v>42.684675324675325</v>
      </c>
      <c r="X81" s="17"/>
    </row>
    <row r="82" spans="1:24" ht="49.9" customHeight="1" x14ac:dyDescent="0.6">
      <c r="A82" s="354">
        <v>1568</v>
      </c>
      <c r="B82" s="357" t="s">
        <v>453</v>
      </c>
      <c r="C82" s="358"/>
      <c r="D82" s="360"/>
      <c r="E82" s="355">
        <v>2</v>
      </c>
      <c r="F82" s="355">
        <v>27.98</v>
      </c>
      <c r="G82" s="356">
        <f t="shared" si="58"/>
        <v>36.230129870129872</v>
      </c>
      <c r="H82" s="348">
        <f t="shared" si="59"/>
        <v>27.62</v>
      </c>
      <c r="I82" s="349">
        <f t="shared" si="60"/>
        <v>35.870129870129873</v>
      </c>
      <c r="J82" s="349">
        <f t="shared" si="61"/>
        <v>36.230129870129872</v>
      </c>
      <c r="K82" s="374"/>
      <c r="L82" s="349"/>
      <c r="M82" s="350"/>
      <c r="N82" s="354">
        <v>3308</v>
      </c>
      <c r="O82" s="357" t="s">
        <v>485</v>
      </c>
      <c r="P82" s="358"/>
      <c r="Q82" s="375"/>
      <c r="R82" s="354"/>
      <c r="S82" s="355">
        <v>28</v>
      </c>
      <c r="T82" s="355">
        <f t="shared" si="54"/>
        <v>36.309870129870127</v>
      </c>
      <c r="U82" s="348">
        <f>S82-0.18</f>
        <v>27.82</v>
      </c>
      <c r="V82" s="349">
        <f t="shared" si="56"/>
        <v>36.129870129870127</v>
      </c>
      <c r="W82" s="349">
        <f>SUM(V82+0.18)</f>
        <v>36.309870129870127</v>
      </c>
      <c r="X82" s="17"/>
    </row>
    <row r="83" spans="1:24" ht="49.9" customHeight="1" x14ac:dyDescent="0.65">
      <c r="A83" s="354">
        <v>1569</v>
      </c>
      <c r="B83" s="368" t="s">
        <v>592</v>
      </c>
      <c r="C83" s="368"/>
      <c r="D83" s="448"/>
      <c r="E83" s="355"/>
      <c r="F83" s="355">
        <v>38.58</v>
      </c>
      <c r="G83" s="356">
        <f t="shared" si="58"/>
        <v>49.996363636363633</v>
      </c>
      <c r="H83" s="348">
        <f t="shared" si="59"/>
        <v>38.22</v>
      </c>
      <c r="I83" s="349">
        <f t="shared" si="60"/>
        <v>49.636363636363633</v>
      </c>
      <c r="J83" s="349">
        <f t="shared" si="61"/>
        <v>49.996363636363633</v>
      </c>
      <c r="K83" s="374"/>
      <c r="L83" s="392"/>
      <c r="M83" s="350"/>
      <c r="N83" s="354">
        <v>3312</v>
      </c>
      <c r="O83" s="357" t="s">
        <v>493</v>
      </c>
      <c r="P83" s="358"/>
      <c r="Q83" s="376"/>
      <c r="R83" s="354"/>
      <c r="S83" s="355">
        <v>35.950000000000003</v>
      </c>
      <c r="T83" s="355">
        <f>W83</f>
        <v>46.58077922077922</v>
      </c>
      <c r="U83" s="348">
        <f>S83-0.36</f>
        <v>35.590000000000003</v>
      </c>
      <c r="V83" s="349">
        <f>SUM(U83/0.77)</f>
        <v>46.220779220779221</v>
      </c>
      <c r="W83" s="349">
        <f>SUM(V83+0.36)</f>
        <v>46.58077922077922</v>
      </c>
      <c r="X83" s="17"/>
    </row>
    <row r="84" spans="1:24" ht="49.9" customHeight="1" x14ac:dyDescent="0.6">
      <c r="A84" s="354">
        <v>1589</v>
      </c>
      <c r="B84" s="368" t="s">
        <v>672</v>
      </c>
      <c r="C84" s="368"/>
      <c r="D84" s="448"/>
      <c r="E84" s="355"/>
      <c r="F84" s="355">
        <v>38</v>
      </c>
      <c r="G84" s="356">
        <f t="shared" si="58"/>
        <v>49.243116883116883</v>
      </c>
      <c r="H84" s="348">
        <f t="shared" si="59"/>
        <v>37.64</v>
      </c>
      <c r="I84" s="349">
        <f t="shared" si="60"/>
        <v>48.883116883116884</v>
      </c>
      <c r="J84" s="349">
        <f t="shared" si="61"/>
        <v>49.243116883116883</v>
      </c>
      <c r="K84" s="350"/>
      <c r="L84" s="349"/>
      <c r="M84" s="350"/>
      <c r="N84" s="354">
        <v>3313</v>
      </c>
      <c r="O84" s="357" t="s">
        <v>494</v>
      </c>
      <c r="P84" s="358"/>
      <c r="Q84" s="375"/>
      <c r="R84" s="355">
        <v>2</v>
      </c>
      <c r="S84" s="355">
        <v>26.95</v>
      </c>
      <c r="T84" s="355">
        <f>W84</f>
        <v>34.892467532467528</v>
      </c>
      <c r="U84" s="348">
        <f>S84-0.36</f>
        <v>26.59</v>
      </c>
      <c r="V84" s="349">
        <f>SUM(U84/0.77)</f>
        <v>34.532467532467528</v>
      </c>
      <c r="W84" s="349">
        <f>SUM(V84+0.36)</f>
        <v>34.892467532467528</v>
      </c>
      <c r="X84" s="17"/>
    </row>
    <row r="85" spans="1:24" ht="49.9" customHeight="1" x14ac:dyDescent="0.7">
      <c r="A85" s="590" t="s">
        <v>105</v>
      </c>
      <c r="B85" s="591"/>
      <c r="C85" s="591"/>
      <c r="D85" s="591"/>
      <c r="E85" s="592"/>
      <c r="F85" s="412"/>
      <c r="G85" s="413"/>
      <c r="H85" s="348" t="e">
        <f>#REF!-0.36</f>
        <v>#REF!</v>
      </c>
      <c r="I85" s="349" t="e">
        <f t="shared" si="60"/>
        <v>#REF!</v>
      </c>
      <c r="J85" s="349" t="e">
        <f t="shared" si="61"/>
        <v>#REF!</v>
      </c>
      <c r="K85" s="350"/>
      <c r="L85" s="349"/>
      <c r="M85" s="350"/>
      <c r="N85" s="354">
        <v>3314</v>
      </c>
      <c r="O85" s="357" t="s">
        <v>495</v>
      </c>
      <c r="P85" s="358"/>
      <c r="Q85" s="375"/>
      <c r="R85" s="354"/>
      <c r="S85" s="355">
        <v>28</v>
      </c>
      <c r="T85" s="355">
        <f t="shared" ref="T85" si="62">W85</f>
        <v>36.309870129870127</v>
      </c>
      <c r="U85" s="348">
        <f>S85-0.18</f>
        <v>27.82</v>
      </c>
      <c r="V85" s="349">
        <f t="shared" ref="V85" si="63">SUM(U85/0.77)</f>
        <v>36.129870129870127</v>
      </c>
      <c r="W85" s="349">
        <f>SUM(V85+0.18)</f>
        <v>36.309870129870127</v>
      </c>
      <c r="X85" s="17"/>
    </row>
    <row r="86" spans="1:24" ht="49.9" customHeight="1" x14ac:dyDescent="0.65">
      <c r="A86" s="377">
        <v>1644</v>
      </c>
      <c r="B86" s="383" t="s">
        <v>673</v>
      </c>
      <c r="C86" s="383"/>
      <c r="D86" s="449"/>
      <c r="E86" s="387">
        <v>2</v>
      </c>
      <c r="F86" s="387">
        <v>27.98</v>
      </c>
      <c r="G86" s="388">
        <f>J86</f>
        <v>36.230129870129872</v>
      </c>
      <c r="H86" s="348">
        <f>F86-0.36</f>
        <v>27.62</v>
      </c>
      <c r="I86" s="349">
        <f>SUM(H86/0.77)</f>
        <v>35.870129870129873</v>
      </c>
      <c r="J86" s="349">
        <f>SUM(I86+0.36)</f>
        <v>36.230129870129872</v>
      </c>
      <c r="L86" s="17"/>
      <c r="N86" s="354">
        <v>3316</v>
      </c>
      <c r="O86" s="357" t="s">
        <v>604</v>
      </c>
      <c r="P86" s="358"/>
      <c r="Q86" s="376"/>
      <c r="R86" s="354"/>
      <c r="S86" s="355">
        <v>32.950000000000003</v>
      </c>
      <c r="T86" s="355">
        <f>W86</f>
        <v>42.684675324675325</v>
      </c>
      <c r="U86" s="348">
        <f>S86-0.36</f>
        <v>32.590000000000003</v>
      </c>
      <c r="V86" s="349">
        <f>SUM(U86/0.77)</f>
        <v>42.324675324675326</v>
      </c>
      <c r="W86" s="349">
        <f>SUM(V86+0.36)</f>
        <v>42.684675324675325</v>
      </c>
      <c r="X86" s="17"/>
    </row>
    <row r="87" spans="1:24" ht="49.9" customHeight="1" x14ac:dyDescent="0.6">
      <c r="A87" s="377">
        <v>1642</v>
      </c>
      <c r="B87" s="383" t="s">
        <v>593</v>
      </c>
      <c r="C87" s="383"/>
      <c r="D87" s="449"/>
      <c r="E87" s="387">
        <v>2</v>
      </c>
      <c r="F87" s="387">
        <v>27.98</v>
      </c>
      <c r="G87" s="388">
        <f>J87</f>
        <v>36.230129870129872</v>
      </c>
      <c r="H87" s="348">
        <f>F87-0.36</f>
        <v>27.62</v>
      </c>
      <c r="I87" s="349">
        <f>SUM(H87/0.77)</f>
        <v>35.870129870129873</v>
      </c>
      <c r="J87" s="349">
        <f>SUM(I87+0.36)</f>
        <v>36.230129870129872</v>
      </c>
      <c r="K87" s="17"/>
      <c r="L87" s="17"/>
      <c r="N87" s="354">
        <v>3317</v>
      </c>
      <c r="O87" s="357" t="s">
        <v>605</v>
      </c>
      <c r="P87" s="358"/>
      <c r="Q87" s="375"/>
      <c r="R87" s="355"/>
      <c r="S87" s="355">
        <v>28</v>
      </c>
      <c r="T87" s="355">
        <f t="shared" ref="T87" si="64">W87</f>
        <v>36.309870129870127</v>
      </c>
      <c r="U87" s="348">
        <f>S87-0.18</f>
        <v>27.82</v>
      </c>
      <c r="V87" s="349">
        <f t="shared" ref="V87" si="65">SUM(U87/0.77)</f>
        <v>36.129870129870127</v>
      </c>
      <c r="W87" s="349">
        <f>SUM(V87+0.18)</f>
        <v>36.309870129870127</v>
      </c>
      <c r="X87" s="17"/>
    </row>
    <row r="88" spans="1:24" ht="49.9" customHeight="1" x14ac:dyDescent="0.6">
      <c r="A88" s="377">
        <v>1601</v>
      </c>
      <c r="B88" s="362" t="s">
        <v>454</v>
      </c>
      <c r="C88" s="363"/>
      <c r="D88" s="386"/>
      <c r="E88" s="387">
        <v>2</v>
      </c>
      <c r="F88" s="387">
        <v>27.98</v>
      </c>
      <c r="G88" s="388">
        <f>J88</f>
        <v>36.230129870129872</v>
      </c>
      <c r="H88" s="348">
        <f>F88-0.36</f>
        <v>27.62</v>
      </c>
      <c r="I88" s="349">
        <f>SUM(H88/0.77)</f>
        <v>35.870129870129873</v>
      </c>
      <c r="J88" s="349">
        <f>SUM(I88+0.36)</f>
        <v>36.230129870129872</v>
      </c>
      <c r="K88" s="17"/>
      <c r="L88" s="17"/>
      <c r="N88" s="354">
        <v>3367</v>
      </c>
      <c r="O88" s="357" t="s">
        <v>486</v>
      </c>
      <c r="P88" s="358"/>
      <c r="Q88" s="375"/>
      <c r="R88" s="355">
        <v>2</v>
      </c>
      <c r="S88" s="355">
        <v>26.95</v>
      </c>
      <c r="T88" s="356">
        <f>W88</f>
        <v>34.892467532467528</v>
      </c>
      <c r="U88" s="348">
        <f t="shared" ref="U88:U94" si="66">S88-0.36</f>
        <v>26.59</v>
      </c>
      <c r="V88" s="349">
        <f t="shared" ref="V88:V94" si="67">SUM(U88/0.77)</f>
        <v>34.532467532467528</v>
      </c>
      <c r="W88" s="349">
        <f t="shared" ref="W88:W94" si="68">SUM(V88+0.36)</f>
        <v>34.892467532467528</v>
      </c>
      <c r="X88" s="17"/>
    </row>
    <row r="89" spans="1:24" ht="49.9" customHeight="1" x14ac:dyDescent="0.7">
      <c r="A89" s="590" t="s">
        <v>104</v>
      </c>
      <c r="B89" s="591"/>
      <c r="C89" s="591"/>
      <c r="D89" s="591"/>
      <c r="E89" s="595"/>
      <c r="F89" s="412"/>
      <c r="G89" s="413"/>
      <c r="H89" s="348" t="e">
        <f>#REF!-0.36</f>
        <v>#REF!</v>
      </c>
      <c r="I89" s="349" t="e">
        <f t="shared" ref="I89:I99" si="69">SUM(H89/0.77)</f>
        <v>#REF!</v>
      </c>
      <c r="J89" s="349" t="e">
        <f t="shared" ref="J89:J99" si="70">SUM(I89+0.36)</f>
        <v>#REF!</v>
      </c>
      <c r="K89" s="17"/>
      <c r="L89" s="17"/>
      <c r="N89" s="354">
        <v>3326</v>
      </c>
      <c r="O89" s="357" t="s">
        <v>602</v>
      </c>
      <c r="P89" s="358"/>
      <c r="Q89" s="376"/>
      <c r="R89" s="354"/>
      <c r="S89" s="355">
        <v>35.950000000000003</v>
      </c>
      <c r="T89" s="355">
        <f>W89</f>
        <v>46.58077922077922</v>
      </c>
      <c r="U89" s="348">
        <f t="shared" si="66"/>
        <v>35.590000000000003</v>
      </c>
      <c r="V89" s="349">
        <f t="shared" si="67"/>
        <v>46.220779220779221</v>
      </c>
      <c r="W89" s="349">
        <f t="shared" si="68"/>
        <v>46.58077922077922</v>
      </c>
      <c r="X89" s="17"/>
    </row>
    <row r="90" spans="1:24" ht="49.9" customHeight="1" x14ac:dyDescent="0.6">
      <c r="A90" s="354">
        <v>1300</v>
      </c>
      <c r="B90" s="357" t="s">
        <v>455</v>
      </c>
      <c r="C90" s="358"/>
      <c r="D90" s="360"/>
      <c r="E90" s="354"/>
      <c r="F90" s="355">
        <v>32.979999999999997</v>
      </c>
      <c r="G90" s="356">
        <f t="shared" ref="G90:G99" si="71">J90</f>
        <v>42.723636363636359</v>
      </c>
      <c r="H90" s="348">
        <f t="shared" ref="H90:H99" si="72">F90-0.36</f>
        <v>32.619999999999997</v>
      </c>
      <c r="I90" s="349">
        <f t="shared" si="69"/>
        <v>42.36363636363636</v>
      </c>
      <c r="J90" s="349">
        <f t="shared" si="70"/>
        <v>42.723636363636359</v>
      </c>
      <c r="K90" s="17"/>
      <c r="L90" s="17"/>
      <c r="N90" s="351">
        <v>3368</v>
      </c>
      <c r="O90" s="593" t="s">
        <v>487</v>
      </c>
      <c r="P90" s="593"/>
      <c r="Q90" s="594"/>
      <c r="R90" s="393" t="s">
        <v>361</v>
      </c>
      <c r="S90" s="354">
        <v>26.95</v>
      </c>
      <c r="T90" s="355">
        <f>W90</f>
        <v>34.892467532467528</v>
      </c>
      <c r="U90" s="350">
        <f t="shared" si="66"/>
        <v>26.59</v>
      </c>
      <c r="V90" s="350">
        <f t="shared" si="67"/>
        <v>34.532467532467528</v>
      </c>
      <c r="W90" s="350">
        <f t="shared" si="68"/>
        <v>34.892467532467528</v>
      </c>
      <c r="X90" s="17"/>
    </row>
    <row r="91" spans="1:24" ht="49.9" customHeight="1" x14ac:dyDescent="0.6">
      <c r="A91" s="354">
        <v>1304</v>
      </c>
      <c r="B91" s="357" t="s">
        <v>657</v>
      </c>
      <c r="C91" s="358"/>
      <c r="D91" s="360"/>
      <c r="E91" s="354"/>
      <c r="F91" s="355">
        <v>32.979999999999997</v>
      </c>
      <c r="G91" s="356">
        <f t="shared" si="71"/>
        <v>42.723636363636359</v>
      </c>
      <c r="H91" s="348">
        <f t="shared" si="72"/>
        <v>32.619999999999997</v>
      </c>
      <c r="I91" s="349">
        <f t="shared" si="69"/>
        <v>42.36363636363636</v>
      </c>
      <c r="J91" s="349">
        <f t="shared" si="70"/>
        <v>42.723636363636359</v>
      </c>
      <c r="K91" s="17"/>
      <c r="L91" s="17"/>
      <c r="N91" s="351">
        <v>3356</v>
      </c>
      <c r="O91" s="464" t="s">
        <v>674</v>
      </c>
      <c r="P91" s="465"/>
      <c r="Q91" s="465"/>
      <c r="R91" s="393"/>
      <c r="S91" s="355">
        <v>32.950000000000003</v>
      </c>
      <c r="T91" s="355">
        <f>W91</f>
        <v>42.684675324675325</v>
      </c>
      <c r="U91" s="348">
        <f t="shared" si="66"/>
        <v>32.590000000000003</v>
      </c>
      <c r="V91" s="349">
        <f t="shared" si="67"/>
        <v>42.324675324675326</v>
      </c>
      <c r="W91" s="349">
        <f t="shared" si="68"/>
        <v>42.684675324675325</v>
      </c>
      <c r="X91" s="17"/>
    </row>
    <row r="92" spans="1:24" ht="49.9" customHeight="1" x14ac:dyDescent="0.65">
      <c r="A92" s="361">
        <v>1305</v>
      </c>
      <c r="B92" s="362" t="s">
        <v>551</v>
      </c>
      <c r="C92" s="363"/>
      <c r="D92" s="378"/>
      <c r="E92" s="378">
        <v>2</v>
      </c>
      <c r="F92" s="365">
        <v>27.98</v>
      </c>
      <c r="G92" s="365">
        <f t="shared" si="71"/>
        <v>36.230129870129872</v>
      </c>
      <c r="H92" s="348">
        <f t="shared" si="72"/>
        <v>27.62</v>
      </c>
      <c r="I92" s="349">
        <f t="shared" si="69"/>
        <v>35.870129870129873</v>
      </c>
      <c r="J92" s="349">
        <f t="shared" si="70"/>
        <v>36.230129870129872</v>
      </c>
      <c r="K92" s="17"/>
      <c r="L92" s="17"/>
      <c r="N92" s="354">
        <v>3318</v>
      </c>
      <c r="O92" s="357" t="s">
        <v>607</v>
      </c>
      <c r="P92" s="358"/>
      <c r="Q92" s="376"/>
      <c r="R92" s="354"/>
      <c r="S92" s="355">
        <v>35.950000000000003</v>
      </c>
      <c r="T92" s="355">
        <f>W92</f>
        <v>46.58077922077922</v>
      </c>
      <c r="U92" s="348">
        <f t="shared" si="66"/>
        <v>35.590000000000003</v>
      </c>
      <c r="V92" s="349">
        <f t="shared" si="67"/>
        <v>46.220779220779221</v>
      </c>
      <c r="W92" s="349">
        <f t="shared" si="68"/>
        <v>46.58077922077922</v>
      </c>
      <c r="X92" s="17"/>
    </row>
    <row r="93" spans="1:24" ht="49.9" customHeight="1" x14ac:dyDescent="0.7">
      <c r="A93" s="354">
        <v>1313</v>
      </c>
      <c r="B93" s="357" t="s">
        <v>456</v>
      </c>
      <c r="C93" s="358"/>
      <c r="D93" s="360"/>
      <c r="E93" s="354"/>
      <c r="F93" s="355">
        <v>32.979999999999997</v>
      </c>
      <c r="G93" s="356">
        <f t="shared" si="71"/>
        <v>42.723636363636359</v>
      </c>
      <c r="H93" s="348">
        <f t="shared" si="72"/>
        <v>32.619999999999997</v>
      </c>
      <c r="I93" s="349">
        <f t="shared" si="69"/>
        <v>42.36363636363636</v>
      </c>
      <c r="J93" s="349">
        <f t="shared" si="70"/>
        <v>42.723636363636359</v>
      </c>
      <c r="K93" s="17"/>
      <c r="L93" s="17"/>
      <c r="N93" s="579" t="s">
        <v>101</v>
      </c>
      <c r="O93" s="579"/>
      <c r="P93" s="579"/>
      <c r="Q93" s="579"/>
      <c r="R93" s="579"/>
      <c r="S93" s="579"/>
      <c r="T93" s="579"/>
      <c r="U93" s="348">
        <f t="shared" si="66"/>
        <v>-0.36</v>
      </c>
      <c r="V93" s="349">
        <f t="shared" si="67"/>
        <v>-0.46753246753246752</v>
      </c>
      <c r="W93" s="349">
        <f t="shared" si="68"/>
        <v>-0.10753246753246753</v>
      </c>
      <c r="X93" s="17"/>
    </row>
    <row r="94" spans="1:24" ht="49.9" customHeight="1" x14ac:dyDescent="0.65">
      <c r="A94" s="377">
        <v>1316</v>
      </c>
      <c r="B94" s="362" t="s">
        <v>458</v>
      </c>
      <c r="C94" s="363"/>
      <c r="D94" s="364"/>
      <c r="E94" s="365"/>
      <c r="F94" s="365">
        <v>28</v>
      </c>
      <c r="G94" s="365">
        <f t="shared" si="71"/>
        <v>36.256103896103895</v>
      </c>
      <c r="H94" s="348">
        <f t="shared" si="72"/>
        <v>27.64</v>
      </c>
      <c r="I94" s="349">
        <f t="shared" si="69"/>
        <v>35.896103896103895</v>
      </c>
      <c r="J94" s="349">
        <f t="shared" si="70"/>
        <v>36.256103896103895</v>
      </c>
      <c r="K94" s="17"/>
      <c r="L94" s="17"/>
      <c r="N94" s="354">
        <v>3206</v>
      </c>
      <c r="O94" s="357" t="s">
        <v>424</v>
      </c>
      <c r="P94" s="358"/>
      <c r="Q94" s="375"/>
      <c r="R94" s="355">
        <v>2</v>
      </c>
      <c r="S94" s="355">
        <v>26.98</v>
      </c>
      <c r="T94" s="355">
        <f>W94</f>
        <v>34.931428571428569</v>
      </c>
      <c r="U94" s="348">
        <f t="shared" si="66"/>
        <v>26.62</v>
      </c>
      <c r="V94" s="349">
        <f t="shared" si="67"/>
        <v>34.571428571428569</v>
      </c>
      <c r="W94" s="349">
        <f t="shared" si="68"/>
        <v>34.931428571428569</v>
      </c>
      <c r="X94" s="17"/>
    </row>
    <row r="95" spans="1:24" ht="49.9" customHeight="1" x14ac:dyDescent="0.6">
      <c r="A95" s="361">
        <v>1317</v>
      </c>
      <c r="B95" s="362" t="s">
        <v>459</v>
      </c>
      <c r="C95" s="363"/>
      <c r="D95" s="378"/>
      <c r="E95" s="378">
        <v>2</v>
      </c>
      <c r="F95" s="365">
        <v>27.98</v>
      </c>
      <c r="G95" s="365">
        <f t="shared" si="71"/>
        <v>36.230129870129872</v>
      </c>
      <c r="H95" s="348">
        <f t="shared" si="72"/>
        <v>27.62</v>
      </c>
      <c r="I95" s="349">
        <f t="shared" si="69"/>
        <v>35.870129870129873</v>
      </c>
      <c r="J95" s="349">
        <f t="shared" si="70"/>
        <v>36.230129870129872</v>
      </c>
      <c r="K95" s="17"/>
      <c r="L95" s="17"/>
      <c r="N95" s="354">
        <v>3227</v>
      </c>
      <c r="O95" s="357" t="s">
        <v>565</v>
      </c>
      <c r="P95" s="358"/>
      <c r="Q95" s="375"/>
      <c r="R95" s="355">
        <v>2</v>
      </c>
      <c r="S95" s="355">
        <v>26.98</v>
      </c>
      <c r="T95" s="356">
        <f t="shared" ref="T95:T96" si="73">W95</f>
        <v>34.904545454545456</v>
      </c>
      <c r="U95" s="348">
        <f>S95-0.45</f>
        <v>26.53</v>
      </c>
      <c r="V95" s="349">
        <f t="shared" ref="V95:V96" si="74">SUM(U95/0.77)</f>
        <v>34.454545454545453</v>
      </c>
      <c r="W95" s="349">
        <f>SUM(V95+0.45)</f>
        <v>34.904545454545456</v>
      </c>
      <c r="X95" s="17"/>
    </row>
    <row r="96" spans="1:24" ht="49.9" customHeight="1" x14ac:dyDescent="0.6">
      <c r="A96" s="351">
        <v>1325</v>
      </c>
      <c r="B96" s="357" t="s">
        <v>507</v>
      </c>
      <c r="C96" s="363"/>
      <c r="D96" s="378"/>
      <c r="E96" s="355">
        <v>5</v>
      </c>
      <c r="F96" s="355">
        <v>29.98</v>
      </c>
      <c r="G96" s="356">
        <f t="shared" si="71"/>
        <v>38.827532467532464</v>
      </c>
      <c r="H96" s="348">
        <f t="shared" si="72"/>
        <v>29.62</v>
      </c>
      <c r="I96" s="349">
        <f t="shared" si="69"/>
        <v>38.467532467532465</v>
      </c>
      <c r="J96" s="349">
        <f t="shared" si="70"/>
        <v>38.827532467532464</v>
      </c>
      <c r="K96" s="17"/>
      <c r="L96" s="17"/>
      <c r="N96" s="354">
        <v>3205</v>
      </c>
      <c r="O96" s="357" t="s">
        <v>425</v>
      </c>
      <c r="P96" s="358"/>
      <c r="Q96" s="375"/>
      <c r="R96" s="355">
        <v>2</v>
      </c>
      <c r="S96" s="355">
        <v>26.98</v>
      </c>
      <c r="T96" s="356">
        <f t="shared" si="73"/>
        <v>34.904545454545456</v>
      </c>
      <c r="U96" s="348">
        <f>S96-0.45</f>
        <v>26.53</v>
      </c>
      <c r="V96" s="349">
        <f t="shared" si="74"/>
        <v>34.454545454545453</v>
      </c>
      <c r="W96" s="349">
        <f>SUM(V96+0.45)</f>
        <v>34.904545454545456</v>
      </c>
      <c r="X96" s="17"/>
    </row>
    <row r="97" spans="1:24" ht="49.9" customHeight="1" x14ac:dyDescent="0.6">
      <c r="A97" s="351">
        <v>1327</v>
      </c>
      <c r="B97" s="357" t="s">
        <v>510</v>
      </c>
      <c r="C97" s="358"/>
      <c r="D97" s="360"/>
      <c r="E97" s="360">
        <v>2</v>
      </c>
      <c r="F97" s="355">
        <v>27.98</v>
      </c>
      <c r="G97" s="356">
        <f t="shared" si="71"/>
        <v>36.230129870129872</v>
      </c>
      <c r="H97" s="348">
        <f t="shared" si="72"/>
        <v>27.62</v>
      </c>
      <c r="I97" s="349">
        <f t="shared" si="69"/>
        <v>35.870129870129873</v>
      </c>
      <c r="J97" s="349">
        <f t="shared" si="70"/>
        <v>36.230129870129872</v>
      </c>
      <c r="N97" s="354">
        <v>3202</v>
      </c>
      <c r="O97" s="357" t="s">
        <v>426</v>
      </c>
      <c r="P97" s="358"/>
      <c r="Q97" s="375"/>
      <c r="R97" s="355">
        <v>2</v>
      </c>
      <c r="S97" s="355">
        <v>26.98</v>
      </c>
      <c r="T97" s="355">
        <f>W97</f>
        <v>34.931428571428569</v>
      </c>
      <c r="U97" s="348">
        <f>S97-0.36</f>
        <v>26.62</v>
      </c>
      <c r="V97" s="349">
        <f>SUM(U97/0.77)</f>
        <v>34.571428571428569</v>
      </c>
      <c r="W97" s="349">
        <f>SUM(V97+0.36)</f>
        <v>34.931428571428569</v>
      </c>
      <c r="X97" s="17"/>
    </row>
    <row r="98" spans="1:24" ht="49.9" customHeight="1" x14ac:dyDescent="0.6">
      <c r="A98" s="361">
        <v>1332</v>
      </c>
      <c r="B98" s="362" t="s">
        <v>594</v>
      </c>
      <c r="C98" s="363"/>
      <c r="D98" s="378"/>
      <c r="E98" s="378">
        <v>2</v>
      </c>
      <c r="F98" s="365">
        <v>27.98</v>
      </c>
      <c r="G98" s="365">
        <f t="shared" si="71"/>
        <v>36.230129870129872</v>
      </c>
      <c r="H98" s="348">
        <f t="shared" si="72"/>
        <v>27.62</v>
      </c>
      <c r="I98" s="349">
        <f t="shared" si="69"/>
        <v>35.870129870129873</v>
      </c>
      <c r="J98" s="349">
        <f t="shared" si="70"/>
        <v>36.230129870129872</v>
      </c>
      <c r="K98" s="17"/>
      <c r="N98" s="354">
        <v>3229</v>
      </c>
      <c r="O98" s="357" t="s">
        <v>427</v>
      </c>
      <c r="P98" s="358"/>
      <c r="Q98" s="375"/>
      <c r="R98" s="355">
        <v>2</v>
      </c>
      <c r="S98" s="355">
        <v>26.98</v>
      </c>
      <c r="T98" s="355">
        <f>W98</f>
        <v>34.931428571428569</v>
      </c>
      <c r="U98" s="348">
        <f>S98-0.36</f>
        <v>26.62</v>
      </c>
      <c r="V98" s="349">
        <f>SUM(U98/0.77)</f>
        <v>34.571428571428569</v>
      </c>
      <c r="W98" s="349">
        <f>SUM(V98+0.36)</f>
        <v>34.931428571428569</v>
      </c>
      <c r="X98" s="17"/>
    </row>
    <row r="99" spans="1:24" ht="49.9" customHeight="1" x14ac:dyDescent="0.6">
      <c r="A99" s="351">
        <v>1311</v>
      </c>
      <c r="B99" s="357" t="s">
        <v>543</v>
      </c>
      <c r="C99" s="358"/>
      <c r="D99" s="360"/>
      <c r="E99" s="360">
        <v>4</v>
      </c>
      <c r="F99" s="355">
        <v>25.98</v>
      </c>
      <c r="G99" s="355">
        <f t="shared" si="71"/>
        <v>33.632727272727273</v>
      </c>
      <c r="H99" s="348">
        <f t="shared" si="72"/>
        <v>25.62</v>
      </c>
      <c r="I99" s="349">
        <f t="shared" si="69"/>
        <v>33.272727272727273</v>
      </c>
      <c r="J99" s="349">
        <f t="shared" si="70"/>
        <v>33.632727272727273</v>
      </c>
      <c r="N99" s="354">
        <v>3232</v>
      </c>
      <c r="O99" s="357" t="s">
        <v>646</v>
      </c>
      <c r="P99" s="358"/>
      <c r="Q99" s="375"/>
      <c r="R99" s="355"/>
      <c r="S99" s="355">
        <v>31.98</v>
      </c>
      <c r="T99" s="355">
        <f>W99</f>
        <v>41.424935064935063</v>
      </c>
      <c r="U99" s="348">
        <f t="shared" ref="U99:U102" si="75">S99-0.36</f>
        <v>31.62</v>
      </c>
      <c r="V99" s="349">
        <f t="shared" ref="V99:V102" si="76">SUM(U99/0.77)</f>
        <v>41.064935064935064</v>
      </c>
      <c r="W99" s="349">
        <f t="shared" ref="W99:W102" si="77">SUM(V99+0.36)</f>
        <v>41.424935064935063</v>
      </c>
      <c r="X99" s="17"/>
    </row>
    <row r="100" spans="1:24" ht="49.9" customHeight="1" x14ac:dyDescent="0.7">
      <c r="A100" s="389"/>
      <c r="B100" s="390"/>
      <c r="C100" s="390"/>
      <c r="D100" s="391"/>
      <c r="E100" s="391"/>
      <c r="F100" s="391"/>
      <c r="G100" s="391"/>
      <c r="H100" s="348"/>
      <c r="I100" s="349"/>
      <c r="J100" s="349"/>
      <c r="K100" s="17"/>
      <c r="N100" s="579" t="s">
        <v>98</v>
      </c>
      <c r="O100" s="579"/>
      <c r="P100" s="579"/>
      <c r="Q100" s="579"/>
      <c r="R100" s="579"/>
      <c r="S100" s="579"/>
      <c r="T100" s="579"/>
      <c r="U100" s="348">
        <f t="shared" si="75"/>
        <v>-0.36</v>
      </c>
      <c r="V100" s="349">
        <f t="shared" si="76"/>
        <v>-0.46753246753246752</v>
      </c>
      <c r="W100" s="349">
        <f t="shared" si="77"/>
        <v>-0.10753246753246753</v>
      </c>
      <c r="X100" s="17"/>
    </row>
    <row r="101" spans="1:24" ht="49.9" customHeight="1" x14ac:dyDescent="0.6">
      <c r="A101" s="389"/>
      <c r="B101" s="390"/>
      <c r="C101" s="390"/>
      <c r="D101" s="391"/>
      <c r="E101" s="391"/>
      <c r="F101" s="391"/>
      <c r="G101" s="391"/>
      <c r="H101" s="348"/>
      <c r="I101" s="349"/>
      <c r="J101" s="349"/>
      <c r="K101" s="17"/>
      <c r="N101" s="354">
        <v>3500</v>
      </c>
      <c r="O101" s="357" t="s">
        <v>428</v>
      </c>
      <c r="P101" s="358"/>
      <c r="Q101" s="360"/>
      <c r="R101" s="354"/>
      <c r="S101" s="355">
        <v>31.98</v>
      </c>
      <c r="T101" s="355">
        <f>W101</f>
        <v>41.424935064935063</v>
      </c>
      <c r="U101" s="348">
        <f t="shared" si="75"/>
        <v>31.62</v>
      </c>
      <c r="V101" s="349">
        <f t="shared" si="76"/>
        <v>41.064935064935064</v>
      </c>
      <c r="W101" s="349">
        <f t="shared" si="77"/>
        <v>41.424935064935063</v>
      </c>
      <c r="X101" s="17"/>
    </row>
    <row r="102" spans="1:24" ht="49.9" customHeight="1" x14ac:dyDescent="0.6">
      <c r="A102" s="389"/>
      <c r="B102" s="390"/>
      <c r="C102" s="390"/>
      <c r="D102" s="391"/>
      <c r="E102" s="391"/>
      <c r="F102" s="391"/>
      <c r="G102" s="391"/>
      <c r="H102" s="348"/>
      <c r="I102" s="349"/>
      <c r="J102" s="349"/>
      <c r="K102" s="17"/>
      <c r="N102" s="354">
        <v>3509</v>
      </c>
      <c r="O102" s="357" t="s">
        <v>566</v>
      </c>
      <c r="P102" s="358"/>
      <c r="Q102" s="360"/>
      <c r="R102" s="355"/>
      <c r="S102" s="355">
        <v>26.98</v>
      </c>
      <c r="T102" s="355">
        <f>W102</f>
        <v>34.931428571428569</v>
      </c>
      <c r="U102" s="348">
        <f t="shared" si="75"/>
        <v>26.62</v>
      </c>
      <c r="V102" s="349">
        <f t="shared" si="76"/>
        <v>34.571428571428569</v>
      </c>
      <c r="W102" s="349">
        <f t="shared" si="77"/>
        <v>34.931428571428569</v>
      </c>
      <c r="X102" s="17"/>
    </row>
    <row r="103" spans="1:24" ht="49.9" customHeight="1" x14ac:dyDescent="0.7">
      <c r="A103" s="389"/>
      <c r="B103" s="390"/>
      <c r="C103" s="390"/>
      <c r="D103" s="391"/>
      <c r="E103" s="391"/>
      <c r="F103" s="391"/>
      <c r="G103" s="391"/>
      <c r="H103" s="348"/>
      <c r="I103" s="349"/>
      <c r="J103" s="349"/>
      <c r="K103" s="17"/>
      <c r="N103" s="580" t="s">
        <v>96</v>
      </c>
      <c r="O103" s="581"/>
      <c r="P103" s="581"/>
      <c r="Q103" s="581"/>
      <c r="R103" s="581"/>
      <c r="S103" s="581"/>
      <c r="T103" s="582"/>
      <c r="U103" s="348"/>
      <c r="V103" s="349"/>
      <c r="W103" s="349"/>
      <c r="X103" s="17"/>
    </row>
    <row r="104" spans="1:24" ht="49.9" customHeight="1" x14ac:dyDescent="0.6">
      <c r="A104" s="389"/>
      <c r="B104" s="390"/>
      <c r="C104" s="390"/>
      <c r="D104" s="391"/>
      <c r="E104" s="391"/>
      <c r="F104" s="391"/>
      <c r="G104" s="391"/>
      <c r="H104" s="348"/>
      <c r="I104" s="349"/>
      <c r="J104" s="349"/>
      <c r="K104" s="17"/>
      <c r="N104" s="354">
        <v>4740</v>
      </c>
      <c r="O104" s="397" t="s">
        <v>567</v>
      </c>
      <c r="P104" s="397"/>
      <c r="Q104" s="398"/>
      <c r="R104" s="355"/>
      <c r="S104" s="355">
        <v>30.98</v>
      </c>
      <c r="T104" s="356">
        <f>W104</f>
        <v>40.126233766233767</v>
      </c>
      <c r="U104" s="348">
        <f>S104-0.36</f>
        <v>30.62</v>
      </c>
      <c r="V104" s="349">
        <f>SUM(U104/0.77)</f>
        <v>39.766233766233768</v>
      </c>
      <c r="W104" s="349">
        <f>SUM(V104+0.36)</f>
        <v>40.126233766233767</v>
      </c>
      <c r="X104" s="17"/>
    </row>
    <row r="105" spans="1:24" ht="49.9" customHeight="1" x14ac:dyDescent="0.6">
      <c r="A105" s="389"/>
      <c r="B105" s="390"/>
      <c r="C105" s="390"/>
      <c r="D105" s="391"/>
      <c r="E105" s="391"/>
      <c r="F105" s="391"/>
      <c r="G105" s="391"/>
      <c r="H105" s="348"/>
      <c r="I105" s="349"/>
      <c r="J105" s="349"/>
      <c r="K105" s="17"/>
      <c r="N105" s="354">
        <v>4742</v>
      </c>
      <c r="O105" s="357" t="s">
        <v>610</v>
      </c>
      <c r="P105" s="358"/>
      <c r="Q105" s="360"/>
      <c r="R105" s="355"/>
      <c r="S105" s="355">
        <v>27.98</v>
      </c>
      <c r="T105" s="356">
        <f>W105</f>
        <v>36.230129870129872</v>
      </c>
      <c r="U105" s="348">
        <f t="shared" ref="U105" si="78">S105-0.36</f>
        <v>27.62</v>
      </c>
      <c r="V105" s="349">
        <f t="shared" ref="V105" si="79">SUM(U105/0.77)</f>
        <v>35.870129870129873</v>
      </c>
      <c r="W105" s="349">
        <f t="shared" ref="W105" si="80">SUM(V105+0.36)</f>
        <v>36.230129870129872</v>
      </c>
      <c r="X105" s="17"/>
    </row>
    <row r="106" spans="1:24" ht="49.9" customHeight="1" x14ac:dyDescent="0.7">
      <c r="A106" s="389"/>
      <c r="B106" s="390"/>
      <c r="C106" s="390"/>
      <c r="D106" s="391"/>
      <c r="E106" s="391"/>
      <c r="F106" s="391"/>
      <c r="G106" s="391"/>
      <c r="H106" s="348"/>
      <c r="I106" s="349"/>
      <c r="J106" s="349"/>
      <c r="K106" s="17"/>
      <c r="N106" s="583" t="s">
        <v>94</v>
      </c>
      <c r="O106" s="584"/>
      <c r="P106" s="584"/>
      <c r="Q106" s="584"/>
      <c r="R106" s="584"/>
      <c r="S106" s="584"/>
      <c r="T106" s="585"/>
      <c r="U106" s="348"/>
      <c r="V106" s="349"/>
      <c r="W106" s="349"/>
    </row>
    <row r="107" spans="1:24" ht="49.9" customHeight="1" x14ac:dyDescent="0.65">
      <c r="A107" s="389"/>
      <c r="B107" s="390"/>
      <c r="C107" s="390"/>
      <c r="D107" s="391"/>
      <c r="E107" s="391"/>
      <c r="F107" s="391"/>
      <c r="G107" s="391"/>
      <c r="H107" s="348"/>
      <c r="I107" s="349"/>
      <c r="J107" s="349"/>
      <c r="K107" s="17"/>
      <c r="N107" s="399"/>
      <c r="O107" s="400" t="s">
        <v>93</v>
      </c>
      <c r="P107" s="400"/>
      <c r="Q107" s="400"/>
      <c r="R107" s="400"/>
      <c r="S107" s="400"/>
      <c r="T107" s="401"/>
      <c r="U107" s="348"/>
      <c r="V107" s="349"/>
      <c r="W107" s="349"/>
    </row>
    <row r="108" spans="1:24" ht="46.5" customHeight="1" x14ac:dyDescent="0.6">
      <c r="A108" s="389"/>
      <c r="B108" s="390"/>
      <c r="C108" s="390"/>
      <c r="D108" s="391"/>
      <c r="E108" s="391"/>
      <c r="F108" s="391"/>
      <c r="G108" s="391"/>
      <c r="H108" s="348"/>
      <c r="I108" s="349"/>
      <c r="J108" s="349"/>
      <c r="N108" s="354">
        <v>1175</v>
      </c>
      <c r="O108" s="357" t="s">
        <v>81</v>
      </c>
      <c r="P108" s="358"/>
      <c r="Q108" s="373"/>
      <c r="R108" s="355"/>
      <c r="S108" s="355">
        <v>28.25</v>
      </c>
      <c r="T108" s="356">
        <f>W108</f>
        <v>36.58077922077922</v>
      </c>
      <c r="U108" s="348">
        <f t="shared" ref="U108:U109" si="81">S108-0.36</f>
        <v>27.89</v>
      </c>
      <c r="V108" s="349">
        <f t="shared" ref="V108:V111" si="82">SUM(U108/0.77)</f>
        <v>36.220779220779221</v>
      </c>
      <c r="W108" s="349">
        <f t="shared" ref="W108:W111" si="83">SUM(V108+0.36)</f>
        <v>36.58077922077922</v>
      </c>
    </row>
    <row r="109" spans="1:24" ht="46.5" customHeight="1" x14ac:dyDescent="0.6">
      <c r="A109" s="389"/>
      <c r="B109" s="390"/>
      <c r="C109" s="390"/>
      <c r="D109" s="391"/>
      <c r="E109" s="391"/>
      <c r="F109" s="391"/>
      <c r="G109" s="391"/>
      <c r="H109" s="348"/>
      <c r="I109" s="349"/>
      <c r="J109" s="349"/>
      <c r="N109" s="354">
        <v>1176</v>
      </c>
      <c r="O109" s="357" t="s">
        <v>47</v>
      </c>
      <c r="P109" s="358"/>
      <c r="Q109" s="360"/>
      <c r="R109" s="355"/>
      <c r="S109" s="355">
        <v>23.98</v>
      </c>
      <c r="T109" s="356">
        <f>W109</f>
        <v>31.035324675324674</v>
      </c>
      <c r="U109" s="348">
        <f t="shared" si="81"/>
        <v>23.62</v>
      </c>
      <c r="V109" s="349">
        <f t="shared" si="82"/>
        <v>30.675324675324674</v>
      </c>
      <c r="W109" s="349">
        <f t="shared" si="83"/>
        <v>31.035324675324674</v>
      </c>
    </row>
    <row r="110" spans="1:24" ht="46.5" customHeight="1" x14ac:dyDescent="0.6">
      <c r="A110" s="389"/>
      <c r="B110" s="390"/>
      <c r="C110" s="390"/>
      <c r="D110" s="391"/>
      <c r="E110" s="391"/>
      <c r="F110" s="391"/>
      <c r="G110" s="391"/>
      <c r="H110" s="348"/>
      <c r="I110" s="349"/>
      <c r="J110" s="349"/>
      <c r="K110" s="463"/>
      <c r="N110" s="354">
        <v>1190</v>
      </c>
      <c r="O110" s="357" t="s">
        <v>91</v>
      </c>
      <c r="P110" s="358"/>
      <c r="Q110" s="360"/>
      <c r="R110" s="355"/>
      <c r="S110" s="355">
        <v>24.98</v>
      </c>
      <c r="T110" s="356">
        <f>W110</f>
        <v>32.334025974025977</v>
      </c>
      <c r="U110" s="348">
        <f>S110-0.36</f>
        <v>24.62</v>
      </c>
      <c r="V110" s="349">
        <f t="shared" si="82"/>
        <v>31.974025974025974</v>
      </c>
      <c r="W110" s="349">
        <f t="shared" si="83"/>
        <v>32.334025974025977</v>
      </c>
    </row>
    <row r="111" spans="1:24" ht="46.5" customHeight="1" x14ac:dyDescent="0.6">
      <c r="A111" s="389"/>
      <c r="B111" s="390"/>
      <c r="C111" s="390"/>
      <c r="D111" s="391"/>
      <c r="E111" s="391"/>
      <c r="F111" s="391"/>
      <c r="G111" s="391"/>
      <c r="H111" s="348"/>
      <c r="I111" s="349"/>
      <c r="J111" s="349"/>
      <c r="K111" s="463"/>
      <c r="N111" s="354">
        <v>1179</v>
      </c>
      <c r="O111" s="357" t="s">
        <v>34</v>
      </c>
      <c r="P111" s="358"/>
      <c r="Q111" s="360"/>
      <c r="R111" s="355" t="s">
        <v>37</v>
      </c>
      <c r="S111" s="355">
        <v>21.8</v>
      </c>
      <c r="T111" s="356">
        <f>W111</f>
        <v>28.204155844155846</v>
      </c>
      <c r="U111" s="348">
        <f t="shared" ref="U111" si="84">S111-0.36</f>
        <v>21.44</v>
      </c>
      <c r="V111" s="349">
        <f t="shared" si="82"/>
        <v>27.844155844155846</v>
      </c>
      <c r="W111" s="349">
        <f t="shared" si="83"/>
        <v>28.204155844155846</v>
      </c>
    </row>
    <row r="112" spans="1:24" ht="46.5" customHeight="1" x14ac:dyDescent="0.6">
      <c r="A112" s="389"/>
      <c r="B112" s="390"/>
      <c r="C112" s="390"/>
      <c r="D112" s="391"/>
      <c r="E112" s="391"/>
      <c r="F112" s="391"/>
      <c r="G112" s="391"/>
      <c r="H112" s="348"/>
      <c r="I112" s="349"/>
      <c r="J112" s="349"/>
      <c r="K112" s="463"/>
      <c r="N112" s="394"/>
      <c r="O112" s="395"/>
      <c r="P112" s="395"/>
      <c r="Q112" s="396"/>
      <c r="R112" s="396"/>
      <c r="S112" s="396"/>
      <c r="T112" s="405"/>
      <c r="U112" s="348"/>
      <c r="V112" s="349"/>
      <c r="W112" s="349"/>
    </row>
    <row r="113" spans="1:23" ht="46.5" customHeight="1" x14ac:dyDescent="0.6">
      <c r="A113" s="389"/>
      <c r="B113" s="390"/>
      <c r="C113" s="390"/>
      <c r="D113" s="391"/>
      <c r="E113" s="391"/>
      <c r="F113" s="391"/>
      <c r="G113" s="391"/>
      <c r="H113" s="348"/>
      <c r="I113" s="349"/>
      <c r="J113" s="349"/>
      <c r="K113" s="463"/>
      <c r="N113" s="394"/>
      <c r="O113" s="395"/>
      <c r="P113" s="395"/>
      <c r="Q113" s="396"/>
      <c r="R113" s="396"/>
      <c r="S113" s="396"/>
      <c r="T113" s="405"/>
      <c r="U113" s="348"/>
      <c r="V113" s="349"/>
      <c r="W113" s="349"/>
    </row>
    <row r="114" spans="1:23" ht="46.5" customHeight="1" x14ac:dyDescent="0.7">
      <c r="A114" s="321" t="s">
        <v>80</v>
      </c>
      <c r="B114" s="322" t="s">
        <v>79</v>
      </c>
      <c r="C114" s="323"/>
      <c r="D114" s="324"/>
      <c r="E114" s="321"/>
      <c r="F114" s="321" t="s">
        <v>78</v>
      </c>
      <c r="G114" s="321" t="s">
        <v>77</v>
      </c>
      <c r="I114" s="13"/>
      <c r="J114" s="13"/>
      <c r="N114" s="96" t="s">
        <v>80</v>
      </c>
      <c r="O114" s="99" t="s">
        <v>79</v>
      </c>
      <c r="P114" s="98"/>
      <c r="Q114" s="97"/>
      <c r="R114" s="96"/>
      <c r="S114" s="96" t="s">
        <v>78</v>
      </c>
      <c r="T114" s="96" t="s">
        <v>77</v>
      </c>
    </row>
    <row r="115" spans="1:23" ht="46.5" customHeight="1" x14ac:dyDescent="0.7">
      <c r="A115" s="325" t="s">
        <v>76</v>
      </c>
      <c r="B115" s="326"/>
      <c r="C115" s="327"/>
      <c r="D115" s="328"/>
      <c r="E115" s="325" t="s">
        <v>17</v>
      </c>
      <c r="F115" s="325" t="s">
        <v>75</v>
      </c>
      <c r="G115" s="325" t="s">
        <v>74</v>
      </c>
      <c r="H115" s="18"/>
      <c r="I115" s="17"/>
      <c r="J115" s="17"/>
      <c r="N115" s="92" t="s">
        <v>76</v>
      </c>
      <c r="O115" s="95"/>
      <c r="P115" s="94"/>
      <c r="Q115" s="93"/>
      <c r="R115" s="92" t="s">
        <v>17</v>
      </c>
      <c r="S115" s="92" t="s">
        <v>75</v>
      </c>
      <c r="T115" s="92" t="s">
        <v>74</v>
      </c>
      <c r="U115" s="18"/>
      <c r="V115" s="17"/>
    </row>
    <row r="116" spans="1:23" ht="49.9" customHeight="1" x14ac:dyDescent="0.7">
      <c r="A116" s="536" t="s">
        <v>102</v>
      </c>
      <c r="B116" s="536"/>
      <c r="C116" s="536"/>
      <c r="D116" s="536"/>
      <c r="E116" s="536"/>
      <c r="F116" s="536"/>
      <c r="G116" s="536"/>
      <c r="H116" s="18"/>
      <c r="I116" s="17"/>
      <c r="J116" s="17"/>
      <c r="N116" s="526" t="s">
        <v>237</v>
      </c>
      <c r="O116" s="526"/>
      <c r="P116" s="526"/>
      <c r="Q116" s="526"/>
      <c r="R116" s="526"/>
      <c r="S116" s="228"/>
      <c r="T116" s="228"/>
    </row>
    <row r="117" spans="1:23" ht="49.9" customHeight="1" x14ac:dyDescent="0.75">
      <c r="A117" s="623" t="s">
        <v>100</v>
      </c>
      <c r="B117" s="623"/>
      <c r="C117" s="623"/>
      <c r="D117" s="623"/>
      <c r="E117" s="623"/>
      <c r="F117" s="623"/>
      <c r="G117" s="623"/>
      <c r="H117" s="18" t="e">
        <f>#REF!-0.36</f>
        <v>#REF!</v>
      </c>
      <c r="I117" s="17" t="e">
        <f>SUM(H117/0.77)</f>
        <v>#REF!</v>
      </c>
      <c r="J117" s="17" t="e">
        <f>SUM(I117+0.36)</f>
        <v>#REF!</v>
      </c>
      <c r="N117" s="71"/>
      <c r="O117" s="619" t="s">
        <v>525</v>
      </c>
      <c r="P117" s="624"/>
      <c r="Q117" s="624"/>
      <c r="R117" s="624"/>
      <c r="S117" s="624"/>
      <c r="T117" s="624"/>
      <c r="U117" s="254"/>
      <c r="V117" s="254"/>
      <c r="W117" s="254"/>
    </row>
    <row r="118" spans="1:23" ht="49.9" customHeight="1" x14ac:dyDescent="0.65">
      <c r="A118" s="209">
        <v>1072</v>
      </c>
      <c r="B118" s="332" t="s">
        <v>387</v>
      </c>
      <c r="C118" s="333"/>
      <c r="D118" s="334"/>
      <c r="E118" s="334">
        <v>2</v>
      </c>
      <c r="F118" s="210">
        <v>27.98</v>
      </c>
      <c r="G118" s="329">
        <f>J118</f>
        <v>36.230129870129872</v>
      </c>
      <c r="H118" s="330">
        <f>F118-0.36</f>
        <v>27.62</v>
      </c>
      <c r="I118" s="140">
        <f>SUM(H118/0.77)</f>
        <v>35.870129870129873</v>
      </c>
      <c r="J118" s="140">
        <f>SUM(I118+0.36)</f>
        <v>36.230129870129872</v>
      </c>
      <c r="N118" s="102">
        <v>5120</v>
      </c>
      <c r="O118" s="425" t="s">
        <v>524</v>
      </c>
      <c r="P118" s="426"/>
      <c r="Q118" s="427"/>
      <c r="R118" s="111"/>
      <c r="S118" s="111">
        <v>26.98</v>
      </c>
      <c r="T118" s="111">
        <f>W118</f>
        <v>34.931428571428569</v>
      </c>
      <c r="U118" s="242">
        <f>S118-0.36</f>
        <v>26.62</v>
      </c>
      <c r="V118" s="254">
        <f>SUM(U118/0.77)</f>
        <v>34.571428571428569</v>
      </c>
      <c r="W118" s="254">
        <f>SUM(V118+0.36)</f>
        <v>34.931428571428569</v>
      </c>
    </row>
    <row r="119" spans="1:23" ht="49.9" customHeight="1" x14ac:dyDescent="0.65">
      <c r="A119" s="209">
        <v>1071</v>
      </c>
      <c r="B119" s="428" t="s">
        <v>528</v>
      </c>
      <c r="C119" s="429"/>
      <c r="D119" s="430"/>
      <c r="E119" s="430"/>
      <c r="F119" s="365">
        <v>28</v>
      </c>
      <c r="G119" s="365">
        <f>J119</f>
        <v>36.256103896103895</v>
      </c>
      <c r="H119" s="348">
        <f>F119-0.36</f>
        <v>27.64</v>
      </c>
      <c r="I119" s="349">
        <f t="shared" ref="I119:I122" si="85">SUM(H119/0.77)</f>
        <v>35.896103896103895</v>
      </c>
      <c r="J119" s="349">
        <f t="shared" ref="J119:J122" si="86">SUM(I119+0.36)</f>
        <v>36.256103896103895</v>
      </c>
      <c r="N119" s="102">
        <v>5138</v>
      </c>
      <c r="O119" s="547" t="s">
        <v>527</v>
      </c>
      <c r="P119" s="547"/>
      <c r="Q119" s="547"/>
      <c r="R119" s="102"/>
      <c r="S119" s="19">
        <v>20.99</v>
      </c>
      <c r="T119" s="19">
        <f t="shared" ref="T119:T120" si="87">W119</f>
        <v>27.205974025974022</v>
      </c>
      <c r="U119" s="18">
        <f t="shared" ref="U119:U120" si="88">S119-0.18</f>
        <v>20.81</v>
      </c>
      <c r="V119" s="17">
        <f t="shared" ref="V119:V120" si="89">SUM(U119/0.77)</f>
        <v>27.025974025974023</v>
      </c>
      <c r="W119" s="17">
        <f t="shared" ref="W119:W120" si="90">SUM(V119+0.18)</f>
        <v>27.205974025974022</v>
      </c>
    </row>
    <row r="120" spans="1:23" ht="49.9" customHeight="1" x14ac:dyDescent="0.65">
      <c r="A120" s="335">
        <v>1082</v>
      </c>
      <c r="B120" s="332" t="s">
        <v>388</v>
      </c>
      <c r="C120" s="333"/>
      <c r="D120" s="334"/>
      <c r="E120" s="334">
        <v>2</v>
      </c>
      <c r="F120" s="210">
        <v>27.98</v>
      </c>
      <c r="G120" s="329">
        <f>J120</f>
        <v>36.230129870129872</v>
      </c>
      <c r="H120" s="330">
        <f>F120-0.36</f>
        <v>27.62</v>
      </c>
      <c r="I120" s="140">
        <f t="shared" si="85"/>
        <v>35.870129870129873</v>
      </c>
      <c r="J120" s="140">
        <f t="shared" si="86"/>
        <v>36.230129870129872</v>
      </c>
      <c r="N120" s="102">
        <v>5139</v>
      </c>
      <c r="O120" s="543" t="s">
        <v>526</v>
      </c>
      <c r="P120" s="543"/>
      <c r="Q120" s="543"/>
      <c r="R120" s="102"/>
      <c r="S120" s="19">
        <v>20.99</v>
      </c>
      <c r="T120" s="19">
        <f t="shared" si="87"/>
        <v>27.205974025974022</v>
      </c>
      <c r="U120" s="18">
        <f t="shared" si="88"/>
        <v>20.81</v>
      </c>
      <c r="V120" s="17">
        <f t="shared" si="89"/>
        <v>27.025974025974023</v>
      </c>
      <c r="W120" s="17">
        <f t="shared" si="90"/>
        <v>27.205974025974022</v>
      </c>
    </row>
    <row r="121" spans="1:23" ht="55.5" customHeight="1" x14ac:dyDescent="0.7">
      <c r="A121" s="335">
        <v>1084</v>
      </c>
      <c r="B121" s="332" t="s">
        <v>389</v>
      </c>
      <c r="C121" s="333"/>
      <c r="D121" s="334"/>
      <c r="E121" s="334">
        <v>2</v>
      </c>
      <c r="F121" s="210">
        <v>27.98</v>
      </c>
      <c r="G121" s="329">
        <f>J121</f>
        <v>36.230129870129872</v>
      </c>
      <c r="H121" s="330">
        <f>F121-0.36</f>
        <v>27.62</v>
      </c>
      <c r="I121" s="140">
        <f t="shared" si="85"/>
        <v>35.870129870129873</v>
      </c>
      <c r="J121" s="140">
        <f t="shared" si="86"/>
        <v>36.230129870129872</v>
      </c>
      <c r="N121" s="248"/>
      <c r="O121" s="548" t="s">
        <v>349</v>
      </c>
      <c r="P121" s="548"/>
      <c r="Q121" s="548"/>
      <c r="R121" s="548"/>
      <c r="S121" s="548"/>
      <c r="T121" s="548"/>
      <c r="U121" s="254"/>
      <c r="V121" s="254"/>
      <c r="W121" s="254"/>
    </row>
    <row r="122" spans="1:23" ht="55.5" customHeight="1" x14ac:dyDescent="0.65">
      <c r="A122" s="335">
        <v>1089</v>
      </c>
      <c r="B122" s="333" t="s">
        <v>596</v>
      </c>
      <c r="C122" s="333"/>
      <c r="D122" s="337"/>
      <c r="E122" s="334">
        <v>2</v>
      </c>
      <c r="F122" s="210">
        <v>27.98</v>
      </c>
      <c r="G122" s="329">
        <f>J122</f>
        <v>36.230129870129872</v>
      </c>
      <c r="H122" s="330">
        <f>F122-0.36</f>
        <v>27.62</v>
      </c>
      <c r="I122" s="140">
        <f t="shared" si="85"/>
        <v>35.870129870129873</v>
      </c>
      <c r="J122" s="140">
        <f t="shared" si="86"/>
        <v>36.230129870129872</v>
      </c>
      <c r="N122" s="102">
        <v>4850</v>
      </c>
      <c r="O122" s="272" t="s">
        <v>431</v>
      </c>
      <c r="P122" s="272"/>
      <c r="Q122" s="272"/>
      <c r="R122" s="111">
        <v>17.989999999999998</v>
      </c>
      <c r="S122" s="111">
        <v>7.99</v>
      </c>
      <c r="T122" s="111">
        <f>W122</f>
        <v>10.269090909090908</v>
      </c>
      <c r="U122" s="242">
        <f>S122-0.36</f>
        <v>7.63</v>
      </c>
      <c r="V122" s="254">
        <f>SUM(U122/0.77)</f>
        <v>9.9090909090909083</v>
      </c>
      <c r="W122" s="254">
        <f>SUM(V122+0.36)</f>
        <v>10.269090909090908</v>
      </c>
    </row>
    <row r="123" spans="1:23" ht="55.5" customHeight="1" x14ac:dyDescent="0.75">
      <c r="A123" s="537" t="s">
        <v>256</v>
      </c>
      <c r="B123" s="538"/>
      <c r="C123" s="538"/>
      <c r="D123" s="538"/>
      <c r="E123" s="538"/>
      <c r="F123" s="538"/>
      <c r="G123" s="539"/>
      <c r="H123" s="18"/>
      <c r="I123" s="17"/>
      <c r="J123" s="17"/>
      <c r="N123" s="248"/>
      <c r="O123" s="548" t="s">
        <v>438</v>
      </c>
      <c r="P123" s="548"/>
      <c r="Q123" s="548"/>
      <c r="R123" s="548"/>
      <c r="S123" s="548"/>
      <c r="T123" s="548"/>
      <c r="U123" s="254"/>
      <c r="V123" s="254"/>
      <c r="W123" s="254"/>
    </row>
    <row r="124" spans="1:23" ht="55.5" customHeight="1" x14ac:dyDescent="0.7">
      <c r="A124" s="209">
        <v>3559</v>
      </c>
      <c r="B124" s="331" t="s">
        <v>624</v>
      </c>
      <c r="C124" s="331"/>
      <c r="D124" s="331"/>
      <c r="E124" s="210"/>
      <c r="F124" s="210">
        <v>60</v>
      </c>
      <c r="G124" s="329">
        <f t="shared" ref="G124:G131" si="91">J124</f>
        <v>77.814545454545453</v>
      </c>
      <c r="H124" s="330">
        <f t="shared" ref="H124:H131" si="92">F124-0.36</f>
        <v>59.64</v>
      </c>
      <c r="I124" s="140">
        <f>SUM(H124/0.77)</f>
        <v>77.454545454545453</v>
      </c>
      <c r="J124" s="140">
        <f>SUM(I124+0.36)</f>
        <v>77.814545454545453</v>
      </c>
      <c r="N124" s="102">
        <v>1400</v>
      </c>
      <c r="O124" s="543" t="s">
        <v>503</v>
      </c>
      <c r="P124" s="543"/>
      <c r="Q124" s="543"/>
      <c r="R124" s="255"/>
      <c r="S124" s="111">
        <v>26.98</v>
      </c>
      <c r="T124" s="111">
        <f>W124</f>
        <v>34.931428571428569</v>
      </c>
      <c r="U124" s="242">
        <f>S124-0.36</f>
        <v>26.62</v>
      </c>
      <c r="V124" s="254">
        <f>SUM(U124/0.77)</f>
        <v>34.571428571428569</v>
      </c>
      <c r="W124" s="254">
        <f>SUM(V124+0.36)</f>
        <v>34.931428571428569</v>
      </c>
    </row>
    <row r="125" spans="1:23" ht="55.5" customHeight="1" x14ac:dyDescent="0.65">
      <c r="A125" s="209">
        <v>3557</v>
      </c>
      <c r="B125" s="549" t="s">
        <v>382</v>
      </c>
      <c r="C125" s="549"/>
      <c r="D125" s="550"/>
      <c r="E125" s="210"/>
      <c r="F125" s="210">
        <v>58</v>
      </c>
      <c r="G125" s="329">
        <f t="shared" si="91"/>
        <v>75.217142857142861</v>
      </c>
      <c r="H125" s="330">
        <f t="shared" si="92"/>
        <v>57.64</v>
      </c>
      <c r="I125" s="140">
        <f t="shared" ref="I125:I131" si="93">SUM(H125/0.77)</f>
        <v>74.857142857142861</v>
      </c>
      <c r="J125" s="140">
        <f t="shared" ref="J125:J131" si="94">SUM(I125+0.36)</f>
        <v>75.217142857142861</v>
      </c>
      <c r="N125" s="102">
        <v>1441</v>
      </c>
      <c r="O125" s="284" t="s">
        <v>505</v>
      </c>
      <c r="P125" s="284"/>
      <c r="Q125" s="284"/>
      <c r="R125" s="102"/>
      <c r="S125" s="111">
        <v>26.98</v>
      </c>
      <c r="T125" s="111">
        <f>W125</f>
        <v>34.931428571428569</v>
      </c>
      <c r="U125" s="242">
        <f>S125-0.36</f>
        <v>26.62</v>
      </c>
      <c r="V125" s="254">
        <f>SUM(U125/0.77)</f>
        <v>34.571428571428569</v>
      </c>
      <c r="W125" s="254">
        <f>SUM(V125+0.36)</f>
        <v>34.931428571428569</v>
      </c>
    </row>
    <row r="126" spans="1:23" ht="55.5" customHeight="1" x14ac:dyDescent="0.65">
      <c r="A126" s="209">
        <v>3554</v>
      </c>
      <c r="B126" s="331" t="s">
        <v>383</v>
      </c>
      <c r="C126" s="331"/>
      <c r="D126" s="331"/>
      <c r="E126" s="210"/>
      <c r="F126" s="210">
        <v>66</v>
      </c>
      <c r="G126" s="329">
        <f t="shared" si="91"/>
        <v>85.606753246753243</v>
      </c>
      <c r="H126" s="330">
        <f t="shared" si="92"/>
        <v>65.64</v>
      </c>
      <c r="I126" s="140">
        <f t="shared" si="93"/>
        <v>85.246753246753244</v>
      </c>
      <c r="J126" s="140">
        <f t="shared" si="94"/>
        <v>85.606753246753243</v>
      </c>
      <c r="N126" s="102"/>
      <c r="O126" s="284" t="s">
        <v>680</v>
      </c>
      <c r="P126" s="284"/>
      <c r="Q126" s="284"/>
      <c r="R126" s="102"/>
      <c r="S126" s="111">
        <v>26.98</v>
      </c>
      <c r="T126" s="111">
        <f>W126</f>
        <v>34.931428571428569</v>
      </c>
      <c r="U126" s="242">
        <f>S126-0.36</f>
        <v>26.62</v>
      </c>
      <c r="V126" s="254">
        <f>SUM(U126/0.77)</f>
        <v>34.571428571428569</v>
      </c>
      <c r="W126" s="254">
        <f>SUM(V126+0.36)</f>
        <v>34.931428571428569</v>
      </c>
    </row>
    <row r="127" spans="1:23" ht="55.5" customHeight="1" x14ac:dyDescent="0.7">
      <c r="A127" s="209">
        <v>3553</v>
      </c>
      <c r="B127" s="549" t="s">
        <v>384</v>
      </c>
      <c r="C127" s="549"/>
      <c r="D127" s="550"/>
      <c r="E127" s="210"/>
      <c r="F127" s="210">
        <v>74</v>
      </c>
      <c r="G127" s="329">
        <f t="shared" si="91"/>
        <v>95.99636363636364</v>
      </c>
      <c r="H127" s="330">
        <f t="shared" si="92"/>
        <v>73.64</v>
      </c>
      <c r="I127" s="140">
        <f t="shared" si="93"/>
        <v>95.63636363636364</v>
      </c>
      <c r="J127" s="140">
        <f t="shared" si="94"/>
        <v>95.99636363636364</v>
      </c>
      <c r="N127" s="102">
        <v>1401</v>
      </c>
      <c r="O127" s="543" t="s">
        <v>432</v>
      </c>
      <c r="P127" s="543"/>
      <c r="Q127" s="543"/>
      <c r="R127" s="255"/>
      <c r="S127" s="111">
        <v>26.98</v>
      </c>
      <c r="T127" s="111">
        <f>W127</f>
        <v>34.931428571428569</v>
      </c>
      <c r="U127" s="242">
        <f>S127-0.36</f>
        <v>26.62</v>
      </c>
      <c r="V127" s="254">
        <f>SUM(U127/0.77)</f>
        <v>34.571428571428569</v>
      </c>
      <c r="W127" s="254">
        <f>SUM(V127+0.36)</f>
        <v>34.931428571428569</v>
      </c>
    </row>
    <row r="128" spans="1:23" ht="55.5" customHeight="1" x14ac:dyDescent="0.65">
      <c r="A128" s="209">
        <v>3550</v>
      </c>
      <c r="B128" s="549" t="s">
        <v>385</v>
      </c>
      <c r="C128" s="549"/>
      <c r="D128" s="550"/>
      <c r="E128" s="210"/>
      <c r="F128" s="210">
        <v>74</v>
      </c>
      <c r="G128" s="329">
        <f t="shared" si="91"/>
        <v>95.99636363636364</v>
      </c>
      <c r="H128" s="330">
        <f t="shared" si="92"/>
        <v>73.64</v>
      </c>
      <c r="I128" s="140">
        <f t="shared" si="93"/>
        <v>95.63636363636364</v>
      </c>
      <c r="J128" s="140">
        <f t="shared" si="94"/>
        <v>95.99636363636364</v>
      </c>
      <c r="N128" s="102">
        <v>1448</v>
      </c>
      <c r="O128" s="284" t="s">
        <v>634</v>
      </c>
      <c r="P128" s="284"/>
      <c r="Q128" s="284"/>
      <c r="R128" s="102"/>
      <c r="S128" s="111">
        <v>26.98</v>
      </c>
      <c r="T128" s="111">
        <f>W128</f>
        <v>34.931428571428569</v>
      </c>
      <c r="U128" s="242">
        <f>S128-0.36</f>
        <v>26.62</v>
      </c>
      <c r="V128" s="254">
        <f>SUM(U128/0.77)</f>
        <v>34.571428571428569</v>
      </c>
      <c r="W128" s="254">
        <f>SUM(V128+0.36)</f>
        <v>34.931428571428569</v>
      </c>
    </row>
    <row r="129" spans="1:23" ht="55.5" customHeight="1" x14ac:dyDescent="0.65">
      <c r="A129" s="209">
        <v>3555</v>
      </c>
      <c r="B129" s="550" t="s">
        <v>625</v>
      </c>
      <c r="C129" s="574"/>
      <c r="D129" s="575"/>
      <c r="E129" s="210"/>
      <c r="F129" s="210">
        <v>60</v>
      </c>
      <c r="G129" s="329">
        <f t="shared" si="91"/>
        <v>77.814545454545453</v>
      </c>
      <c r="H129" s="330">
        <f t="shared" si="92"/>
        <v>59.64</v>
      </c>
      <c r="I129" s="140">
        <f t="shared" si="93"/>
        <v>77.454545454545453</v>
      </c>
      <c r="J129" s="140">
        <f t="shared" si="94"/>
        <v>77.814545454545453</v>
      </c>
      <c r="N129" s="102">
        <v>1402</v>
      </c>
      <c r="O129" s="543" t="s">
        <v>433</v>
      </c>
      <c r="P129" s="543"/>
      <c r="Q129" s="543"/>
      <c r="R129" s="102"/>
      <c r="S129" s="111">
        <v>26.15</v>
      </c>
      <c r="T129" s="111">
        <f t="shared" ref="T129:T130" si="95">W129</f>
        <v>33.892337662337653</v>
      </c>
      <c r="U129" s="254">
        <f>S129-0.23</f>
        <v>25.919999999999998</v>
      </c>
      <c r="V129" s="254">
        <f t="shared" ref="V129:V130" si="96">SUM(U129/0.77)</f>
        <v>33.662337662337656</v>
      </c>
      <c r="W129" s="254">
        <f>SUM(V129+0.23)</f>
        <v>33.892337662337653</v>
      </c>
    </row>
    <row r="130" spans="1:23" ht="55.5" customHeight="1" x14ac:dyDescent="0.65">
      <c r="A130" s="209">
        <v>3552</v>
      </c>
      <c r="B130" s="549" t="s">
        <v>386</v>
      </c>
      <c r="C130" s="549"/>
      <c r="D130" s="550"/>
      <c r="E130" s="210"/>
      <c r="F130" s="210">
        <v>58</v>
      </c>
      <c r="G130" s="329">
        <f t="shared" si="91"/>
        <v>75.217142857142861</v>
      </c>
      <c r="H130" s="330">
        <f t="shared" si="92"/>
        <v>57.64</v>
      </c>
      <c r="I130" s="140">
        <f t="shared" si="93"/>
        <v>74.857142857142861</v>
      </c>
      <c r="J130" s="140">
        <f t="shared" si="94"/>
        <v>75.217142857142861</v>
      </c>
      <c r="N130" s="102">
        <v>1416</v>
      </c>
      <c r="O130" s="543" t="s">
        <v>434</v>
      </c>
      <c r="P130" s="543"/>
      <c r="Q130" s="543"/>
      <c r="R130" s="102"/>
      <c r="S130" s="111">
        <v>26.15</v>
      </c>
      <c r="T130" s="111">
        <f t="shared" si="95"/>
        <v>33.892337662337653</v>
      </c>
      <c r="U130" s="254">
        <f>S130-0.23</f>
        <v>25.919999999999998</v>
      </c>
      <c r="V130" s="254">
        <f t="shared" si="96"/>
        <v>33.662337662337656</v>
      </c>
      <c r="W130" s="254">
        <f>SUM(V130+0.23)</f>
        <v>33.892337662337653</v>
      </c>
    </row>
    <row r="131" spans="1:23" ht="55.5" customHeight="1" x14ac:dyDescent="0.7">
      <c r="A131" s="209">
        <v>3558</v>
      </c>
      <c r="B131" s="338" t="s">
        <v>623</v>
      </c>
      <c r="C131" s="338"/>
      <c r="D131" s="338"/>
      <c r="E131" s="210"/>
      <c r="F131" s="210">
        <v>74</v>
      </c>
      <c r="G131" s="329">
        <f t="shared" si="91"/>
        <v>95.99636363636364</v>
      </c>
      <c r="H131" s="330">
        <f t="shared" si="92"/>
        <v>73.64</v>
      </c>
      <c r="I131" s="140">
        <f t="shared" si="93"/>
        <v>95.63636363636364</v>
      </c>
      <c r="J131" s="140">
        <f t="shared" si="94"/>
        <v>95.99636363636364</v>
      </c>
      <c r="N131" s="102">
        <v>1411</v>
      </c>
      <c r="O131" s="543" t="s">
        <v>435</v>
      </c>
      <c r="P131" s="543"/>
      <c r="Q131" s="543"/>
      <c r="R131" s="255"/>
      <c r="S131" s="111">
        <v>26.98</v>
      </c>
      <c r="T131" s="111">
        <v>33.630000000000003</v>
      </c>
      <c r="U131" s="254"/>
      <c r="V131" s="254"/>
      <c r="W131" s="254"/>
    </row>
    <row r="132" spans="1:23" ht="55.5" customHeight="1" x14ac:dyDescent="0.6">
      <c r="A132" s="552" t="s">
        <v>99</v>
      </c>
      <c r="B132" s="553"/>
      <c r="C132" s="553"/>
      <c r="D132" s="553"/>
      <c r="E132" s="553"/>
      <c r="F132" s="553"/>
      <c r="G132" s="554"/>
      <c r="H132" s="18"/>
      <c r="I132" s="17"/>
      <c r="J132" s="17"/>
      <c r="N132" s="102">
        <v>1412</v>
      </c>
      <c r="O132" s="543" t="s">
        <v>436</v>
      </c>
      <c r="P132" s="543"/>
      <c r="Q132" s="543"/>
      <c r="R132" s="102"/>
      <c r="S132" s="111">
        <v>26.15</v>
      </c>
      <c r="T132" s="111">
        <f t="shared" ref="T132:T133" si="97">W132</f>
        <v>33.892337662337653</v>
      </c>
      <c r="U132" s="254">
        <f>S132-0.23</f>
        <v>25.919999999999998</v>
      </c>
      <c r="V132" s="254">
        <f t="shared" ref="V132:V133" si="98">SUM(U132/0.77)</f>
        <v>33.662337662337656</v>
      </c>
      <c r="W132" s="254">
        <f>SUM(V132+0.23)</f>
        <v>33.892337662337653</v>
      </c>
    </row>
    <row r="133" spans="1:23" ht="55.5" customHeight="1" x14ac:dyDescent="0.65">
      <c r="A133" s="209">
        <v>4900</v>
      </c>
      <c r="B133" s="332" t="s">
        <v>390</v>
      </c>
      <c r="C133" s="333"/>
      <c r="D133" s="337"/>
      <c r="E133" s="209"/>
      <c r="F133" s="210">
        <v>32.99</v>
      </c>
      <c r="G133" s="210">
        <f t="shared" ref="G133:G141" si="99">J133</f>
        <v>42.736623376623378</v>
      </c>
      <c r="H133" s="330">
        <f t="shared" ref="H133:H141" si="100">F133-0.36</f>
        <v>32.630000000000003</v>
      </c>
      <c r="I133" s="140">
        <f>SUM(H133/0.77)</f>
        <v>42.376623376623378</v>
      </c>
      <c r="J133" s="140">
        <f>SUM(I133+0.36)</f>
        <v>42.736623376623378</v>
      </c>
      <c r="N133" s="102">
        <v>1408</v>
      </c>
      <c r="O133" s="543" t="s">
        <v>437</v>
      </c>
      <c r="P133" s="543"/>
      <c r="Q133" s="543"/>
      <c r="R133" s="102"/>
      <c r="S133" s="111">
        <v>26.15</v>
      </c>
      <c r="T133" s="111">
        <f t="shared" si="97"/>
        <v>33.892337662337653</v>
      </c>
      <c r="U133" s="254">
        <f>S133-0.23</f>
        <v>25.919999999999998</v>
      </c>
      <c r="V133" s="254">
        <f t="shared" si="98"/>
        <v>33.662337662337656</v>
      </c>
      <c r="W133" s="254">
        <f>SUM(V133+0.23)</f>
        <v>33.892337662337653</v>
      </c>
    </row>
    <row r="134" spans="1:23" ht="55.5" customHeight="1" x14ac:dyDescent="0.7">
      <c r="A134" s="209">
        <v>4927</v>
      </c>
      <c r="B134" s="333" t="s">
        <v>391</v>
      </c>
      <c r="C134" s="333"/>
      <c r="D134" s="337"/>
      <c r="E134" s="209"/>
      <c r="F134" s="210">
        <v>32.99</v>
      </c>
      <c r="G134" s="210">
        <f t="shared" si="99"/>
        <v>42.736623376623378</v>
      </c>
      <c r="H134" s="330">
        <f t="shared" si="100"/>
        <v>32.630000000000003</v>
      </c>
      <c r="I134" s="140">
        <f t="shared" ref="I134" si="101">SUM(H134/0.77)</f>
        <v>42.376623376623378</v>
      </c>
      <c r="J134" s="140">
        <f t="shared" ref="J134" si="102">SUM(I134+0.36)</f>
        <v>42.736623376623378</v>
      </c>
      <c r="N134" s="248"/>
      <c r="O134" s="548" t="s">
        <v>440</v>
      </c>
      <c r="P134" s="548"/>
      <c r="Q134" s="548"/>
      <c r="R134" s="548"/>
      <c r="S134" s="548"/>
      <c r="T134" s="548"/>
      <c r="U134" s="254"/>
      <c r="V134" s="254"/>
      <c r="W134" s="254"/>
    </row>
    <row r="135" spans="1:23" ht="55.5" customHeight="1" x14ac:dyDescent="0.7">
      <c r="A135" s="209">
        <v>4929</v>
      </c>
      <c r="B135" s="332" t="s">
        <v>392</v>
      </c>
      <c r="C135" s="333"/>
      <c r="D135" s="336"/>
      <c r="E135" s="209"/>
      <c r="F135" s="210">
        <v>77.989999999999995</v>
      </c>
      <c r="G135" s="210">
        <f t="shared" si="99"/>
        <v>101.17818181818181</v>
      </c>
      <c r="H135" s="330">
        <f t="shared" si="100"/>
        <v>77.63</v>
      </c>
      <c r="I135" s="140">
        <f>SUM(H135/0.77)</f>
        <v>100.81818181818181</v>
      </c>
      <c r="J135" s="140">
        <f>SUM(I135+0.36)</f>
        <v>101.17818181818181</v>
      </c>
      <c r="N135" s="214">
        <v>1450</v>
      </c>
      <c r="O135" s="679" t="s">
        <v>439</v>
      </c>
      <c r="P135" s="679"/>
      <c r="Q135" s="679"/>
      <c r="R135" s="453"/>
      <c r="S135" s="213">
        <v>26.98</v>
      </c>
      <c r="T135" s="213">
        <v>33.630000000000003</v>
      </c>
      <c r="U135" s="254">
        <f t="shared" ref="U135" si="103">S153-0.36</f>
        <v>27.22</v>
      </c>
      <c r="V135" s="254">
        <f>SUM(U135/0.77)</f>
        <v>35.350649350649348</v>
      </c>
      <c r="W135" s="254">
        <f>SUM(V135+0.36)</f>
        <v>35.710649350649348</v>
      </c>
    </row>
    <row r="136" spans="1:23" ht="55.5" customHeight="1" x14ac:dyDescent="0.65">
      <c r="A136" s="209">
        <v>4903</v>
      </c>
      <c r="B136" s="332" t="s">
        <v>393</v>
      </c>
      <c r="C136" s="333"/>
      <c r="D136" s="337"/>
      <c r="E136" s="209"/>
      <c r="F136" s="210">
        <v>32.99</v>
      </c>
      <c r="G136" s="210">
        <f t="shared" si="99"/>
        <v>42.736623376623378</v>
      </c>
      <c r="H136" s="330">
        <f t="shared" si="100"/>
        <v>32.630000000000003</v>
      </c>
      <c r="I136" s="140">
        <f t="shared" ref="I136:I140" si="104">SUM(H136/0.77)</f>
        <v>42.376623376623378</v>
      </c>
      <c r="J136" s="140">
        <f t="shared" ref="J136:J140" si="105">SUM(I136+0.36)</f>
        <v>42.736623376623378</v>
      </c>
      <c r="N136" s="102">
        <v>1470</v>
      </c>
      <c r="O136" s="543" t="s">
        <v>637</v>
      </c>
      <c r="P136" s="543"/>
      <c r="Q136" s="543"/>
      <c r="R136" s="102"/>
      <c r="S136" s="111">
        <v>26.15</v>
      </c>
      <c r="T136" s="111">
        <f t="shared" ref="T136:T137" si="106">W136</f>
        <v>33.892337662337653</v>
      </c>
      <c r="U136" s="254">
        <f>S136-0.23</f>
        <v>25.919999999999998</v>
      </c>
      <c r="V136" s="254">
        <f t="shared" ref="V136:V137" si="107">SUM(U136/0.77)</f>
        <v>33.662337662337656</v>
      </c>
      <c r="W136" s="254">
        <f>SUM(V136+0.23)</f>
        <v>33.892337662337653</v>
      </c>
    </row>
    <row r="137" spans="1:23" ht="55.5" customHeight="1" x14ac:dyDescent="0.65">
      <c r="A137" s="209">
        <v>4923</v>
      </c>
      <c r="B137" s="332" t="s">
        <v>394</v>
      </c>
      <c r="C137" s="333"/>
      <c r="D137" s="337"/>
      <c r="E137" s="209"/>
      <c r="F137" s="210">
        <v>34.99</v>
      </c>
      <c r="G137" s="210">
        <f t="shared" si="99"/>
        <v>45.334025974025977</v>
      </c>
      <c r="H137" s="330">
        <f t="shared" si="100"/>
        <v>34.630000000000003</v>
      </c>
      <c r="I137" s="140">
        <f t="shared" si="104"/>
        <v>44.974025974025977</v>
      </c>
      <c r="J137" s="140">
        <f t="shared" si="105"/>
        <v>45.334025974025977</v>
      </c>
      <c r="N137" s="102">
        <v>1471</v>
      </c>
      <c r="O137" s="543" t="s">
        <v>636</v>
      </c>
      <c r="P137" s="543"/>
      <c r="Q137" s="543"/>
      <c r="R137" s="102"/>
      <c r="S137" s="111">
        <v>26.15</v>
      </c>
      <c r="T137" s="111">
        <f t="shared" si="106"/>
        <v>33.892337662337653</v>
      </c>
      <c r="U137" s="254">
        <f>S137-0.23</f>
        <v>25.919999999999998</v>
      </c>
      <c r="V137" s="254">
        <f t="shared" si="107"/>
        <v>33.662337662337656</v>
      </c>
      <c r="W137" s="254">
        <f>SUM(V137+0.23)</f>
        <v>33.892337662337653</v>
      </c>
    </row>
    <row r="138" spans="1:23" ht="55.5" customHeight="1" x14ac:dyDescent="0.7">
      <c r="A138" s="209">
        <v>4925</v>
      </c>
      <c r="B138" s="332" t="s">
        <v>395</v>
      </c>
      <c r="C138" s="333"/>
      <c r="D138" s="337"/>
      <c r="E138" s="209"/>
      <c r="F138" s="210">
        <v>34.99</v>
      </c>
      <c r="G138" s="210">
        <f t="shared" si="99"/>
        <v>45.334025974025977</v>
      </c>
      <c r="H138" s="330">
        <f t="shared" si="100"/>
        <v>34.630000000000003</v>
      </c>
      <c r="I138" s="140">
        <f t="shared" si="104"/>
        <v>44.974025974025977</v>
      </c>
      <c r="J138" s="140">
        <f t="shared" si="105"/>
        <v>45.334025974025977</v>
      </c>
      <c r="N138" s="248"/>
      <c r="O138" s="548" t="s">
        <v>638</v>
      </c>
      <c r="P138" s="548"/>
      <c r="Q138" s="548"/>
      <c r="R138" s="548"/>
      <c r="S138" s="548"/>
      <c r="T138" s="548"/>
      <c r="U138" s="254"/>
      <c r="V138" s="254"/>
      <c r="W138" s="254"/>
    </row>
    <row r="139" spans="1:23" ht="55.5" customHeight="1" x14ac:dyDescent="0.7">
      <c r="A139" s="209">
        <v>4928</v>
      </c>
      <c r="B139" s="549" t="s">
        <v>675</v>
      </c>
      <c r="C139" s="549"/>
      <c r="D139" s="550"/>
      <c r="E139" s="209"/>
      <c r="F139" s="210">
        <v>49.99</v>
      </c>
      <c r="G139" s="210">
        <f t="shared" si="99"/>
        <v>64.814545454545453</v>
      </c>
      <c r="H139" s="330">
        <f t="shared" si="100"/>
        <v>49.63</v>
      </c>
      <c r="I139" s="140">
        <f t="shared" si="104"/>
        <v>64.454545454545453</v>
      </c>
      <c r="J139" s="140">
        <f t="shared" si="105"/>
        <v>64.814545454545453</v>
      </c>
      <c r="N139" s="214">
        <v>1440</v>
      </c>
      <c r="O139" s="679" t="s">
        <v>639</v>
      </c>
      <c r="P139" s="679"/>
      <c r="Q139" s="679"/>
      <c r="R139" s="453"/>
      <c r="S139" s="213">
        <v>26.98</v>
      </c>
      <c r="T139" s="213">
        <v>33.630000000000003</v>
      </c>
      <c r="U139" s="254">
        <f t="shared" ref="U139" si="108">S158-0.36</f>
        <v>19.22</v>
      </c>
      <c r="V139" s="254">
        <f>SUM(U139/0.77)</f>
        <v>24.961038961038959</v>
      </c>
      <c r="W139" s="254">
        <f>SUM(V139+0.36)</f>
        <v>25.321038961038958</v>
      </c>
    </row>
    <row r="140" spans="1:23" ht="55.5" customHeight="1" x14ac:dyDescent="0.65">
      <c r="A140" s="209">
        <v>4935</v>
      </c>
      <c r="B140" s="458" t="s">
        <v>696</v>
      </c>
      <c r="C140" s="468"/>
      <c r="D140" s="468"/>
      <c r="E140" s="210">
        <v>10</v>
      </c>
      <c r="F140" s="210">
        <v>39.99</v>
      </c>
      <c r="G140" s="210">
        <f t="shared" si="99"/>
        <v>51.827532467532471</v>
      </c>
      <c r="H140" s="330">
        <f t="shared" si="100"/>
        <v>39.630000000000003</v>
      </c>
      <c r="I140" s="140">
        <f t="shared" si="104"/>
        <v>51.467532467532472</v>
      </c>
      <c r="J140" s="140">
        <f t="shared" si="105"/>
        <v>51.827532467532471</v>
      </c>
      <c r="N140" s="102"/>
      <c r="O140" s="543" t="s">
        <v>697</v>
      </c>
      <c r="P140" s="543"/>
      <c r="Q140" s="543"/>
      <c r="R140" s="102"/>
      <c r="S140" s="111">
        <v>26.15</v>
      </c>
      <c r="T140" s="111">
        <f t="shared" ref="T140" si="109">W140</f>
        <v>33.892337662337653</v>
      </c>
      <c r="U140" s="254">
        <f>S140-0.23</f>
        <v>25.919999999999998</v>
      </c>
      <c r="V140" s="254">
        <f t="shared" ref="V140" si="110">SUM(U140/0.77)</f>
        <v>33.662337662337656</v>
      </c>
      <c r="W140" s="254">
        <f>SUM(V140+0.23)</f>
        <v>33.892337662337653</v>
      </c>
    </row>
    <row r="141" spans="1:23" ht="55.5" customHeight="1" x14ac:dyDescent="0.7">
      <c r="A141" s="209">
        <v>4933</v>
      </c>
      <c r="B141" s="338" t="s">
        <v>396</v>
      </c>
      <c r="C141" s="338"/>
      <c r="D141" s="339"/>
      <c r="E141" s="209"/>
      <c r="F141" s="210">
        <v>62.99</v>
      </c>
      <c r="G141" s="210">
        <f t="shared" si="99"/>
        <v>81.697662337662337</v>
      </c>
      <c r="H141" s="330">
        <f t="shared" si="100"/>
        <v>62.63</v>
      </c>
      <c r="I141" s="140">
        <f>SUM(H141/0.77)</f>
        <v>81.337662337662337</v>
      </c>
      <c r="J141" s="140">
        <f>SUM(I141+0.36)</f>
        <v>81.697662337662337</v>
      </c>
      <c r="N141" s="248"/>
      <c r="O141" s="619" t="s">
        <v>353</v>
      </c>
      <c r="P141" s="619"/>
      <c r="Q141" s="619"/>
      <c r="R141" s="619"/>
      <c r="S141" s="619"/>
      <c r="T141" s="619"/>
      <c r="U141" s="254"/>
      <c r="V141" s="254"/>
      <c r="W141" s="254"/>
    </row>
    <row r="142" spans="1:23" ht="55.5" customHeight="1" x14ac:dyDescent="0.7">
      <c r="A142" s="552" t="s">
        <v>97</v>
      </c>
      <c r="B142" s="553"/>
      <c r="C142" s="553"/>
      <c r="D142" s="553"/>
      <c r="E142" s="553"/>
      <c r="F142" s="553"/>
      <c r="G142" s="554"/>
      <c r="H142" s="18"/>
      <c r="I142" s="17"/>
      <c r="J142" s="17"/>
      <c r="N142" s="102">
        <v>1520</v>
      </c>
      <c r="O142" s="272" t="s">
        <v>354</v>
      </c>
      <c r="P142" s="272"/>
      <c r="Q142" s="272"/>
      <c r="R142" s="255"/>
      <c r="S142" s="111">
        <v>30.98</v>
      </c>
      <c r="T142" s="111">
        <f t="shared" ref="T142:T143" si="111">W142</f>
        <v>40.126233766233767</v>
      </c>
      <c r="U142" s="254">
        <f t="shared" ref="U142" si="112">S142-0.36</f>
        <v>30.62</v>
      </c>
      <c r="V142" s="254">
        <f t="shared" ref="V142:V143" si="113">SUM(U142/0.77)</f>
        <v>39.766233766233768</v>
      </c>
      <c r="W142" s="254">
        <f t="shared" ref="W142" si="114">SUM(V142+0.36)</f>
        <v>40.126233766233767</v>
      </c>
    </row>
    <row r="143" spans="1:23" ht="55.5" customHeight="1" x14ac:dyDescent="0.7">
      <c r="A143" s="340">
        <v>4501</v>
      </c>
      <c r="B143" s="332" t="s">
        <v>397</v>
      </c>
      <c r="C143" s="333"/>
      <c r="D143" s="336"/>
      <c r="E143" s="209"/>
      <c r="F143" s="210">
        <v>66.989999999999995</v>
      </c>
      <c r="G143" s="210">
        <f t="shared" ref="G143:G150" si="115">J143</f>
        <v>86.892467532467521</v>
      </c>
      <c r="H143" s="330">
        <f t="shared" ref="H143:H150" si="116">F143-0.36</f>
        <v>66.63</v>
      </c>
      <c r="I143" s="140">
        <f t="shared" ref="I143:I150" si="117">SUM(H143/0.77)</f>
        <v>86.532467532467521</v>
      </c>
      <c r="J143" s="140">
        <f t="shared" ref="J143:J150" si="118">SUM(I143+0.36)</f>
        <v>86.892467532467521</v>
      </c>
      <c r="N143" s="102">
        <v>1529</v>
      </c>
      <c r="O143" s="543" t="s">
        <v>511</v>
      </c>
      <c r="P143" s="543"/>
      <c r="Q143" s="543"/>
      <c r="R143" s="102"/>
      <c r="S143" s="111">
        <v>33.950000000000003</v>
      </c>
      <c r="T143" s="111">
        <f t="shared" si="111"/>
        <v>44.022207792207794</v>
      </c>
      <c r="U143" s="254">
        <f>S143-0.23</f>
        <v>33.720000000000006</v>
      </c>
      <c r="V143" s="254">
        <f t="shared" si="113"/>
        <v>43.792207792207797</v>
      </c>
      <c r="W143" s="254">
        <f>SUM(V143+0.23)</f>
        <v>44.022207792207794</v>
      </c>
    </row>
    <row r="144" spans="1:23" ht="55.5" customHeight="1" x14ac:dyDescent="0.7">
      <c r="A144" s="209">
        <v>4553</v>
      </c>
      <c r="B144" s="332" t="s">
        <v>677</v>
      </c>
      <c r="C144" s="333"/>
      <c r="D144" s="336"/>
      <c r="E144" s="209"/>
      <c r="F144" s="210">
        <v>68.989999999999995</v>
      </c>
      <c r="G144" s="210">
        <f t="shared" si="115"/>
        <v>89.489870129870127</v>
      </c>
      <c r="H144" s="330">
        <f t="shared" si="116"/>
        <v>68.63</v>
      </c>
      <c r="I144" s="140">
        <f t="shared" si="117"/>
        <v>89.129870129870127</v>
      </c>
      <c r="J144" s="140">
        <f t="shared" si="118"/>
        <v>89.489870129870127</v>
      </c>
      <c r="N144" s="248"/>
      <c r="O144" s="533" t="s">
        <v>538</v>
      </c>
      <c r="P144" s="533"/>
      <c r="Q144" s="533"/>
      <c r="R144" s="533"/>
      <c r="S144" s="533"/>
      <c r="T144" s="533"/>
      <c r="U144" s="254"/>
      <c r="V144" s="254"/>
      <c r="W144" s="254"/>
    </row>
    <row r="145" spans="1:23" ht="55.5" customHeight="1" x14ac:dyDescent="0.7">
      <c r="A145" s="209">
        <v>4551</v>
      </c>
      <c r="B145" s="332" t="s">
        <v>496</v>
      </c>
      <c r="C145" s="333"/>
      <c r="D145" s="336"/>
      <c r="E145" s="209"/>
      <c r="F145" s="210">
        <v>49.99</v>
      </c>
      <c r="G145" s="210">
        <f t="shared" si="115"/>
        <v>64.814545454545453</v>
      </c>
      <c r="H145" s="330">
        <f t="shared" si="116"/>
        <v>49.63</v>
      </c>
      <c r="I145" s="140">
        <f t="shared" si="117"/>
        <v>64.454545454545453</v>
      </c>
      <c r="J145" s="140">
        <f t="shared" si="118"/>
        <v>64.814545454545453</v>
      </c>
      <c r="N145" s="102">
        <v>1490</v>
      </c>
      <c r="O145" s="284" t="s">
        <v>539</v>
      </c>
      <c r="P145" s="284"/>
      <c r="Q145" s="284"/>
      <c r="R145" s="102"/>
      <c r="S145" s="19">
        <v>26.98</v>
      </c>
      <c r="T145" s="46">
        <f t="shared" ref="T145:T147" si="119">W145</f>
        <v>34.958311688311689</v>
      </c>
      <c r="U145" s="18">
        <f>S145-0.27</f>
        <v>26.71</v>
      </c>
      <c r="V145" s="17">
        <f t="shared" ref="V145:V147" si="120">SUM(U145/0.77)</f>
        <v>34.688311688311686</v>
      </c>
      <c r="W145" s="17">
        <f>SUM(V145+0.27)</f>
        <v>34.958311688311689</v>
      </c>
    </row>
    <row r="146" spans="1:23" ht="55.5" customHeight="1" x14ac:dyDescent="0.7">
      <c r="A146" s="209">
        <v>4508</v>
      </c>
      <c r="B146" s="332" t="s">
        <v>398</v>
      </c>
      <c r="C146" s="333"/>
      <c r="D146" s="336"/>
      <c r="E146" s="209"/>
      <c r="F146" s="210">
        <v>41.99</v>
      </c>
      <c r="G146" s="210">
        <f t="shared" si="115"/>
        <v>54.424935064935063</v>
      </c>
      <c r="H146" s="330">
        <f t="shared" si="116"/>
        <v>41.63</v>
      </c>
      <c r="I146" s="140">
        <f t="shared" si="117"/>
        <v>54.064935064935064</v>
      </c>
      <c r="J146" s="140">
        <f t="shared" si="118"/>
        <v>54.424935064935063</v>
      </c>
      <c r="N146" s="102">
        <v>1498</v>
      </c>
      <c r="O146" s="543" t="s">
        <v>540</v>
      </c>
      <c r="P146" s="543"/>
      <c r="Q146" s="543"/>
      <c r="R146" s="102"/>
      <c r="S146" s="111">
        <v>33.950000000000003</v>
      </c>
      <c r="T146" s="111">
        <f t="shared" si="119"/>
        <v>44.022207792207794</v>
      </c>
      <c r="U146" s="254">
        <f>S146-0.23</f>
        <v>33.720000000000006</v>
      </c>
      <c r="V146" s="254">
        <f t="shared" si="120"/>
        <v>43.792207792207797</v>
      </c>
      <c r="W146" s="254">
        <f>SUM(V146+0.23)</f>
        <v>44.022207792207794</v>
      </c>
    </row>
    <row r="147" spans="1:23" ht="55.5" customHeight="1" x14ac:dyDescent="0.7">
      <c r="A147" s="209">
        <v>4509</v>
      </c>
      <c r="B147" s="332" t="s">
        <v>399</v>
      </c>
      <c r="C147" s="333"/>
      <c r="D147" s="336"/>
      <c r="E147" s="209"/>
      <c r="F147" s="210">
        <v>41.99</v>
      </c>
      <c r="G147" s="210">
        <f t="shared" si="115"/>
        <v>54.424935064935063</v>
      </c>
      <c r="H147" s="330">
        <f t="shared" si="116"/>
        <v>41.63</v>
      </c>
      <c r="I147" s="140">
        <f t="shared" si="117"/>
        <v>54.064935064935064</v>
      </c>
      <c r="J147" s="140">
        <f t="shared" si="118"/>
        <v>54.424935064935063</v>
      </c>
      <c r="N147" s="102">
        <v>1499</v>
      </c>
      <c r="O147" s="543" t="s">
        <v>541</v>
      </c>
      <c r="P147" s="543"/>
      <c r="Q147" s="543"/>
      <c r="R147" s="102"/>
      <c r="S147" s="111">
        <v>33.950000000000003</v>
      </c>
      <c r="T147" s="111">
        <f t="shared" si="119"/>
        <v>44.022207792207794</v>
      </c>
      <c r="U147" s="254">
        <f>S147-0.23</f>
        <v>33.720000000000006</v>
      </c>
      <c r="V147" s="254">
        <f t="shared" si="120"/>
        <v>43.792207792207797</v>
      </c>
      <c r="W147" s="254">
        <f>SUM(V147+0.23)</f>
        <v>44.022207792207794</v>
      </c>
    </row>
    <row r="148" spans="1:23" ht="55.5" customHeight="1" x14ac:dyDescent="0.7">
      <c r="A148" s="340">
        <v>4500</v>
      </c>
      <c r="B148" s="332" t="s">
        <v>400</v>
      </c>
      <c r="C148" s="333"/>
      <c r="D148" s="336"/>
      <c r="E148" s="209"/>
      <c r="F148" s="210">
        <v>48.99</v>
      </c>
      <c r="G148" s="210">
        <f t="shared" si="115"/>
        <v>63.515844155844157</v>
      </c>
      <c r="H148" s="330">
        <f t="shared" si="116"/>
        <v>48.63</v>
      </c>
      <c r="I148" s="140">
        <f t="shared" si="117"/>
        <v>63.155844155844157</v>
      </c>
      <c r="J148" s="140">
        <f t="shared" si="118"/>
        <v>63.515844155844157</v>
      </c>
      <c r="N148" s="248"/>
      <c r="O148" s="619" t="s">
        <v>550</v>
      </c>
      <c r="P148" s="619"/>
      <c r="Q148" s="619"/>
      <c r="R148" s="619"/>
      <c r="S148" s="619"/>
      <c r="T148" s="619"/>
      <c r="U148" s="254"/>
      <c r="V148" s="254"/>
      <c r="W148" s="254"/>
    </row>
    <row r="149" spans="1:23" ht="55.5" customHeight="1" x14ac:dyDescent="0.7">
      <c r="A149" s="209">
        <v>4506</v>
      </c>
      <c r="B149" s="332" t="s">
        <v>627</v>
      </c>
      <c r="C149" s="333"/>
      <c r="D149" s="336"/>
      <c r="E149" s="209"/>
      <c r="F149" s="210">
        <v>48.99</v>
      </c>
      <c r="G149" s="210">
        <f t="shared" si="115"/>
        <v>63.515844155844157</v>
      </c>
      <c r="H149" s="330">
        <f t="shared" si="116"/>
        <v>48.63</v>
      </c>
      <c r="I149" s="140">
        <f t="shared" si="117"/>
        <v>63.155844155844157</v>
      </c>
      <c r="J149" s="140">
        <f t="shared" si="118"/>
        <v>63.515844155844157</v>
      </c>
      <c r="N149" s="102">
        <v>1150</v>
      </c>
      <c r="O149" s="272" t="s">
        <v>241</v>
      </c>
      <c r="P149" s="272"/>
      <c r="Q149" s="272"/>
      <c r="R149" s="255"/>
      <c r="S149" s="111">
        <v>26.98</v>
      </c>
      <c r="T149" s="111">
        <f t="shared" ref="T149" si="121">W149</f>
        <v>34.931428571428569</v>
      </c>
      <c r="U149" s="254">
        <f t="shared" ref="U149" si="122">S149-0.36</f>
        <v>26.62</v>
      </c>
      <c r="V149" s="254">
        <f t="shared" ref="V149" si="123">SUM(U149/0.77)</f>
        <v>34.571428571428569</v>
      </c>
      <c r="W149" s="254">
        <f t="shared" ref="W149" si="124">SUM(V149+0.36)</f>
        <v>34.931428571428569</v>
      </c>
    </row>
    <row r="150" spans="1:23" ht="55.5" customHeight="1" x14ac:dyDescent="0.7">
      <c r="A150" s="209">
        <v>4547</v>
      </c>
      <c r="B150" s="409" t="s">
        <v>676</v>
      </c>
      <c r="C150" s="409"/>
      <c r="D150" s="418"/>
      <c r="E150" s="209"/>
      <c r="F150" s="210">
        <v>50.99</v>
      </c>
      <c r="G150" s="210">
        <f t="shared" si="115"/>
        <v>66.113246753246756</v>
      </c>
      <c r="H150" s="330">
        <f t="shared" si="116"/>
        <v>50.63</v>
      </c>
      <c r="I150" s="140">
        <f t="shared" si="117"/>
        <v>65.753246753246756</v>
      </c>
      <c r="J150" s="140">
        <f t="shared" si="118"/>
        <v>66.113246753246756</v>
      </c>
      <c r="N150" s="71"/>
      <c r="O150" s="619" t="s">
        <v>430</v>
      </c>
      <c r="P150" s="680"/>
      <c r="Q150" s="680"/>
      <c r="R150" s="680"/>
      <c r="S150" s="680"/>
      <c r="T150" s="680"/>
      <c r="U150" s="254"/>
      <c r="V150" s="254"/>
      <c r="W150" s="254"/>
    </row>
    <row r="151" spans="1:23" ht="55.5" customHeight="1" x14ac:dyDescent="0.7">
      <c r="A151" s="552" t="s">
        <v>95</v>
      </c>
      <c r="B151" s="553"/>
      <c r="C151" s="553"/>
      <c r="D151" s="553"/>
      <c r="E151" s="553"/>
      <c r="F151" s="553"/>
      <c r="G151" s="554"/>
      <c r="I151" s="13"/>
      <c r="J151" s="13"/>
      <c r="N151" s="102">
        <v>4840</v>
      </c>
      <c r="O151" s="345" t="s">
        <v>429</v>
      </c>
      <c r="P151" s="346"/>
      <c r="Q151" s="347"/>
      <c r="R151" s="255"/>
      <c r="S151" s="111">
        <v>23.5</v>
      </c>
      <c r="T151" s="111">
        <f t="shared" ref="T151" si="125">W151</f>
        <v>30.465714285714284</v>
      </c>
      <c r="U151" s="254">
        <f t="shared" ref="U151" si="126">S151-0.18</f>
        <v>23.32</v>
      </c>
      <c r="V151" s="254">
        <f t="shared" ref="V151" si="127">SUM(U151/0.77)</f>
        <v>30.285714285714285</v>
      </c>
      <c r="W151" s="254">
        <f t="shared" ref="W151" si="128">SUM(V151+0.18)</f>
        <v>30.465714285714284</v>
      </c>
    </row>
    <row r="152" spans="1:23" ht="55.5" customHeight="1" x14ac:dyDescent="0.7">
      <c r="A152" s="209">
        <v>4696</v>
      </c>
      <c r="B152" s="333" t="s">
        <v>401</v>
      </c>
      <c r="C152" s="333"/>
      <c r="D152" s="336"/>
      <c r="E152" s="341"/>
      <c r="F152" s="210">
        <v>46</v>
      </c>
      <c r="G152" s="210">
        <f>J152</f>
        <v>59.632727272727273</v>
      </c>
      <c r="H152" s="330">
        <f>F152-0.36</f>
        <v>45.64</v>
      </c>
      <c r="I152" s="140">
        <f>SUM(H152/0.77)</f>
        <v>59.272727272727273</v>
      </c>
      <c r="J152" s="140">
        <f>SUM(I152+0.36)</f>
        <v>59.632727272727273</v>
      </c>
      <c r="N152" s="71"/>
      <c r="O152" s="570" t="s">
        <v>530</v>
      </c>
      <c r="P152" s="570"/>
      <c r="Q152" s="570"/>
      <c r="R152" s="570"/>
      <c r="S152" s="570"/>
      <c r="T152" s="570"/>
      <c r="U152" s="254"/>
      <c r="V152" s="254"/>
      <c r="W152" s="254"/>
    </row>
    <row r="153" spans="1:23" ht="55.5" customHeight="1" x14ac:dyDescent="0.7">
      <c r="A153" s="209">
        <v>4699</v>
      </c>
      <c r="B153" s="549" t="s">
        <v>402</v>
      </c>
      <c r="C153" s="549"/>
      <c r="D153" s="550"/>
      <c r="E153" s="341"/>
      <c r="F153" s="210">
        <v>84</v>
      </c>
      <c r="G153" s="210">
        <f>J153</f>
        <v>108.98337662337661</v>
      </c>
      <c r="H153" s="330">
        <f>F153-0.36</f>
        <v>83.64</v>
      </c>
      <c r="I153" s="140">
        <f>SUM(H153/0.77)</f>
        <v>108.62337662337661</v>
      </c>
      <c r="J153" s="140">
        <f>SUM(I153+0.36)</f>
        <v>108.98337662337661</v>
      </c>
      <c r="N153" s="214">
        <v>1530</v>
      </c>
      <c r="O153" s="679" t="s">
        <v>531</v>
      </c>
      <c r="P153" s="679"/>
      <c r="Q153" s="679"/>
      <c r="R153" s="453"/>
      <c r="S153" s="213">
        <v>27.58</v>
      </c>
      <c r="T153" s="213">
        <f>W153</f>
        <v>35.710649350649348</v>
      </c>
      <c r="U153" s="242">
        <f>S153-0.36</f>
        <v>27.22</v>
      </c>
      <c r="V153" s="254">
        <f>SUM(U153/0.77)</f>
        <v>35.350649350649348</v>
      </c>
      <c r="W153" s="254">
        <f>SUM(V153+0.36)</f>
        <v>35.710649350649348</v>
      </c>
    </row>
    <row r="154" spans="1:23" ht="55.5" customHeight="1" x14ac:dyDescent="0.7">
      <c r="A154" s="209">
        <v>4688</v>
      </c>
      <c r="B154" s="333" t="s">
        <v>403</v>
      </c>
      <c r="C154" s="333"/>
      <c r="D154" s="336"/>
      <c r="E154" s="341"/>
      <c r="F154" s="210">
        <v>69.989999999999995</v>
      </c>
      <c r="G154" s="210">
        <f>J154</f>
        <v>90.788571428571416</v>
      </c>
      <c r="H154" s="330">
        <f>F154-0.36</f>
        <v>69.63</v>
      </c>
      <c r="I154" s="140">
        <f>SUM(H154/0.77)</f>
        <v>90.428571428571416</v>
      </c>
      <c r="J154" s="140">
        <f>SUM(I154+0.36)</f>
        <v>90.788571428571416</v>
      </c>
      <c r="N154" s="102">
        <v>1549</v>
      </c>
      <c r="O154" s="284" t="s">
        <v>533</v>
      </c>
      <c r="P154" s="284"/>
      <c r="Q154" s="284"/>
      <c r="R154" s="102"/>
      <c r="S154" s="111">
        <v>24.99</v>
      </c>
      <c r="T154" s="111">
        <f>W154</f>
        <v>32.347012987012988</v>
      </c>
      <c r="U154" s="242">
        <f>S154-0.36</f>
        <v>24.63</v>
      </c>
      <c r="V154" s="254">
        <f>SUM(U154/0.77)</f>
        <v>31.987012987012985</v>
      </c>
      <c r="W154" s="254">
        <f>SUM(V154+0.36)</f>
        <v>32.347012987012988</v>
      </c>
    </row>
    <row r="155" spans="1:23" ht="55.5" customHeight="1" x14ac:dyDescent="0.7">
      <c r="A155" s="209">
        <v>4687</v>
      </c>
      <c r="B155" s="333" t="s">
        <v>404</v>
      </c>
      <c r="C155" s="333"/>
      <c r="D155" s="336"/>
      <c r="E155" s="341"/>
      <c r="F155" s="210">
        <v>69.989999999999995</v>
      </c>
      <c r="G155" s="210">
        <f>J155</f>
        <v>90.788571428571416</v>
      </c>
      <c r="H155" s="330">
        <f>F155-0.36</f>
        <v>69.63</v>
      </c>
      <c r="I155" s="140">
        <f>SUM(H155/0.77)</f>
        <v>90.428571428571416</v>
      </c>
      <c r="J155" s="140">
        <f>SUM(I155+0.36)</f>
        <v>90.788571428571416</v>
      </c>
      <c r="N155" s="214">
        <v>1531</v>
      </c>
      <c r="O155" s="454" t="s">
        <v>532</v>
      </c>
      <c r="P155" s="454"/>
      <c r="Q155" s="454"/>
      <c r="R155" s="453"/>
      <c r="S155" s="213">
        <v>27.58</v>
      </c>
      <c r="T155" s="213">
        <f>W155</f>
        <v>35.710649350649348</v>
      </c>
      <c r="U155" s="242">
        <f>S155-0.36</f>
        <v>27.22</v>
      </c>
      <c r="V155" s="254">
        <f>SUM(U155/0.77)</f>
        <v>35.350649350649348</v>
      </c>
      <c r="W155" s="254">
        <f>SUM(V155+0.36)</f>
        <v>35.710649350649348</v>
      </c>
    </row>
    <row r="156" spans="1:23" ht="55.5" customHeight="1" x14ac:dyDescent="0.7">
      <c r="A156" s="209">
        <v>4697</v>
      </c>
      <c r="B156" s="333" t="s">
        <v>405</v>
      </c>
      <c r="C156" s="333"/>
      <c r="D156" s="336"/>
      <c r="E156" s="341"/>
      <c r="F156" s="210">
        <v>58</v>
      </c>
      <c r="G156" s="210">
        <f>J156</f>
        <v>75.217142857142861</v>
      </c>
      <c r="H156" s="330">
        <f>F156-0.36</f>
        <v>57.64</v>
      </c>
      <c r="I156" s="140">
        <f>SUM(H156/0.77)</f>
        <v>74.857142857142861</v>
      </c>
      <c r="J156" s="140">
        <f>SUM(I156+0.36)</f>
        <v>75.217142857142861</v>
      </c>
      <c r="N156" s="102">
        <v>1540</v>
      </c>
      <c r="O156" s="543" t="s">
        <v>534</v>
      </c>
      <c r="P156" s="543"/>
      <c r="Q156" s="543"/>
      <c r="R156" s="102"/>
      <c r="S156" s="111">
        <v>33.950000000000003</v>
      </c>
      <c r="T156" s="111">
        <f t="shared" ref="T156" si="129">W156</f>
        <v>44.022207792207794</v>
      </c>
      <c r="U156" s="254">
        <f>S156-0.23</f>
        <v>33.720000000000006</v>
      </c>
      <c r="V156" s="254">
        <f t="shared" ref="V156:V159" si="130">SUM(U156/0.77)</f>
        <v>43.792207792207797</v>
      </c>
      <c r="W156" s="254">
        <f>SUM(V156+0.23)</f>
        <v>44.022207792207794</v>
      </c>
    </row>
    <row r="157" spans="1:23" ht="55.5" customHeight="1" x14ac:dyDescent="0.75">
      <c r="A157" s="537" t="s">
        <v>92</v>
      </c>
      <c r="B157" s="538"/>
      <c r="C157" s="538"/>
      <c r="D157" s="538"/>
      <c r="E157" s="538"/>
      <c r="F157" s="538"/>
      <c r="G157" s="539"/>
      <c r="H157" s="18"/>
      <c r="I157" s="17"/>
      <c r="J157" s="17"/>
      <c r="N157" s="253"/>
      <c r="O157" s="548" t="s">
        <v>339</v>
      </c>
      <c r="P157" s="548"/>
      <c r="Q157" s="548"/>
      <c r="R157" s="548"/>
      <c r="S157" s="548"/>
      <c r="T157" s="548"/>
      <c r="U157" s="254">
        <f>S158-0.36</f>
        <v>19.22</v>
      </c>
      <c r="V157" s="254">
        <f t="shared" si="130"/>
        <v>24.961038961038959</v>
      </c>
      <c r="W157" s="254">
        <f t="shared" ref="W157:W159" si="131">SUM(V157+0.36)</f>
        <v>25.321038961038958</v>
      </c>
    </row>
    <row r="158" spans="1:23" ht="55.5" customHeight="1" x14ac:dyDescent="0.65">
      <c r="A158" s="209">
        <v>4628</v>
      </c>
      <c r="B158" s="333" t="s">
        <v>406</v>
      </c>
      <c r="C158" s="333"/>
      <c r="D158" s="337"/>
      <c r="E158" s="210"/>
      <c r="F158" s="210">
        <v>55</v>
      </c>
      <c r="G158" s="329">
        <f t="shared" ref="G158:G171" si="132">J158</f>
        <v>71.321038961038965</v>
      </c>
      <c r="H158" s="330">
        <f t="shared" ref="H158:H178" si="133">F158-0.36</f>
        <v>54.64</v>
      </c>
      <c r="I158" s="140">
        <f>SUM(H158/0.77)</f>
        <v>70.961038961038966</v>
      </c>
      <c r="J158" s="140">
        <f>SUM(I158+0.36)</f>
        <v>71.321038961038965</v>
      </c>
      <c r="N158" s="102">
        <v>1502</v>
      </c>
      <c r="O158" s="543" t="s">
        <v>241</v>
      </c>
      <c r="P158" s="543"/>
      <c r="Q158" s="543"/>
      <c r="R158" s="111">
        <v>3.2</v>
      </c>
      <c r="S158" s="102">
        <v>19.579999999999998</v>
      </c>
      <c r="T158" s="111">
        <f>W158</f>
        <v>25.321038961038958</v>
      </c>
      <c r="U158" s="254">
        <f>S158-0.36</f>
        <v>19.22</v>
      </c>
      <c r="V158" s="254">
        <f t="shared" si="130"/>
        <v>24.961038961038959</v>
      </c>
      <c r="W158" s="254">
        <f t="shared" si="131"/>
        <v>25.321038961038958</v>
      </c>
    </row>
    <row r="159" spans="1:23" ht="55.5" customHeight="1" x14ac:dyDescent="0.65">
      <c r="A159" s="209">
        <v>4642</v>
      </c>
      <c r="B159" s="333" t="s">
        <v>416</v>
      </c>
      <c r="C159" s="333"/>
      <c r="D159" s="337"/>
      <c r="E159" s="210"/>
      <c r="F159" s="210">
        <v>55</v>
      </c>
      <c r="G159" s="342">
        <f t="shared" si="132"/>
        <v>71.321038961038965</v>
      </c>
      <c r="H159" s="330">
        <f t="shared" si="133"/>
        <v>54.64</v>
      </c>
      <c r="I159" s="140">
        <f>SUM(H159/0.77)</f>
        <v>70.961038961038966</v>
      </c>
      <c r="J159" s="140">
        <f>SUM(I159+0.36)</f>
        <v>71.321038961038965</v>
      </c>
      <c r="N159" s="102">
        <v>1500</v>
      </c>
      <c r="O159" s="543" t="s">
        <v>340</v>
      </c>
      <c r="P159" s="543"/>
      <c r="Q159" s="543"/>
      <c r="R159" s="111">
        <v>3.2</v>
      </c>
      <c r="S159" s="102">
        <v>19.579999999999998</v>
      </c>
      <c r="T159" s="111">
        <f>W159</f>
        <v>25.321038961038958</v>
      </c>
      <c r="U159" s="254">
        <f>S159-0.36</f>
        <v>19.22</v>
      </c>
      <c r="V159" s="254">
        <f t="shared" si="130"/>
        <v>24.961038961038959</v>
      </c>
      <c r="W159" s="254">
        <f t="shared" si="131"/>
        <v>25.321038961038958</v>
      </c>
    </row>
    <row r="160" spans="1:23" ht="55.5" customHeight="1" x14ac:dyDescent="0.7">
      <c r="A160" s="209">
        <v>4620</v>
      </c>
      <c r="B160" s="333" t="s">
        <v>407</v>
      </c>
      <c r="C160" s="333"/>
      <c r="D160" s="423"/>
      <c r="E160" s="210"/>
      <c r="F160" s="210">
        <v>30.99</v>
      </c>
      <c r="G160" s="329">
        <f t="shared" si="132"/>
        <v>40.139220779220778</v>
      </c>
      <c r="H160" s="330">
        <f t="shared" si="133"/>
        <v>30.63</v>
      </c>
      <c r="I160" s="140">
        <f t="shared" ref="I160:I178" si="134">SUM(H160/0.77)</f>
        <v>39.779220779220779</v>
      </c>
      <c r="J160" s="140">
        <f t="shared" ref="J160:J178" si="135">SUM(I160+0.36)</f>
        <v>40.139220779220778</v>
      </c>
      <c r="N160" s="248"/>
      <c r="O160" s="578" t="s">
        <v>535</v>
      </c>
      <c r="P160" s="578"/>
      <c r="Q160" s="578"/>
      <c r="R160" s="578"/>
      <c r="S160" s="578"/>
      <c r="T160" s="578"/>
    </row>
    <row r="161" spans="1:28" ht="55.5" customHeight="1" x14ac:dyDescent="0.65">
      <c r="A161" s="209">
        <v>4621</v>
      </c>
      <c r="B161" s="333" t="s">
        <v>408</v>
      </c>
      <c r="C161" s="333"/>
      <c r="D161" s="337"/>
      <c r="E161" s="210" t="s">
        <v>37</v>
      </c>
      <c r="F161" s="209">
        <v>27.99</v>
      </c>
      <c r="G161" s="329">
        <f t="shared" si="132"/>
        <v>36.243116883116883</v>
      </c>
      <c r="H161" s="330">
        <f t="shared" si="133"/>
        <v>27.63</v>
      </c>
      <c r="I161" s="140">
        <f t="shared" si="134"/>
        <v>35.883116883116884</v>
      </c>
      <c r="J161" s="140">
        <f t="shared" si="135"/>
        <v>36.243116883116883</v>
      </c>
      <c r="N161" s="102">
        <v>3369</v>
      </c>
      <c r="O161" s="425" t="s">
        <v>524</v>
      </c>
      <c r="P161" s="426"/>
      <c r="Q161" s="427"/>
      <c r="R161" s="111"/>
      <c r="S161" s="111">
        <v>26.95</v>
      </c>
      <c r="T161" s="111">
        <f>W161</f>
        <v>34.892467532467528</v>
      </c>
      <c r="U161" s="242">
        <f>S161-0.36</f>
        <v>26.59</v>
      </c>
      <c r="V161" s="254">
        <f>SUM(U161/0.77)</f>
        <v>34.532467532467528</v>
      </c>
      <c r="W161" s="254">
        <f>SUM(V161+0.36)</f>
        <v>34.892467532467528</v>
      </c>
    </row>
    <row r="162" spans="1:28" ht="55.5" customHeight="1" x14ac:dyDescent="0.7">
      <c r="A162" s="209">
        <v>4600</v>
      </c>
      <c r="B162" s="333" t="s">
        <v>409</v>
      </c>
      <c r="C162" s="333"/>
      <c r="D162" s="423"/>
      <c r="E162" s="210"/>
      <c r="F162" s="210">
        <v>30.99</v>
      </c>
      <c r="G162" s="329">
        <f t="shared" si="132"/>
        <v>40.139220779220778</v>
      </c>
      <c r="H162" s="330">
        <f t="shared" si="133"/>
        <v>30.63</v>
      </c>
      <c r="I162" s="140">
        <f>SUM(H162/0.77)</f>
        <v>39.779220779220779</v>
      </c>
      <c r="J162" s="140">
        <f>SUM(I162+0.36)</f>
        <v>40.139220779220778</v>
      </c>
      <c r="N162" s="197"/>
      <c r="O162" s="237" t="s">
        <v>238</v>
      </c>
      <c r="P162" s="104"/>
      <c r="Q162" s="197"/>
      <c r="R162" s="104"/>
      <c r="S162" s="197"/>
      <c r="T162" s="197"/>
      <c r="U162" s="242"/>
      <c r="V162" s="254"/>
      <c r="W162" s="254"/>
    </row>
    <row r="163" spans="1:28" ht="55.5" customHeight="1" x14ac:dyDescent="0.65">
      <c r="A163" s="209">
        <v>4636</v>
      </c>
      <c r="B163" s="333" t="s">
        <v>410</v>
      </c>
      <c r="C163" s="333"/>
      <c r="D163" s="337"/>
      <c r="E163" s="210"/>
      <c r="F163" s="210">
        <v>30.99</v>
      </c>
      <c r="G163" s="329">
        <f t="shared" si="132"/>
        <v>40.139220779220778</v>
      </c>
      <c r="H163" s="330">
        <f t="shared" si="133"/>
        <v>30.63</v>
      </c>
      <c r="I163" s="140">
        <f t="shared" ref="I163:I164" si="136">SUM(H163/0.77)</f>
        <v>39.779220779220779</v>
      </c>
      <c r="J163" s="140">
        <f t="shared" ref="J163:J164" si="137">SUM(I163+0.36)</f>
        <v>40.139220779220778</v>
      </c>
      <c r="N163" s="24">
        <v>4802</v>
      </c>
      <c r="O163" s="547" t="s">
        <v>599</v>
      </c>
      <c r="P163" s="547"/>
      <c r="Q163" s="547"/>
      <c r="R163" s="19"/>
      <c r="S163" s="19">
        <v>26.98</v>
      </c>
      <c r="T163" s="19">
        <f t="shared" ref="T163:T170" si="138">W163</f>
        <v>34.931428571428569</v>
      </c>
      <c r="U163" s="13">
        <f t="shared" ref="U163:U170" si="139">S163-0.36</f>
        <v>26.62</v>
      </c>
      <c r="V163" s="13">
        <f t="shared" ref="V163:V170" si="140">SUM(U163/0.77)</f>
        <v>34.571428571428569</v>
      </c>
      <c r="W163" s="13">
        <f t="shared" ref="W163:W170" si="141">SUM(V163+0.36)</f>
        <v>34.931428571428569</v>
      </c>
    </row>
    <row r="164" spans="1:28" ht="55.5" customHeight="1" x14ac:dyDescent="0.65">
      <c r="A164" s="209">
        <v>4637</v>
      </c>
      <c r="B164" s="333" t="s">
        <v>411</v>
      </c>
      <c r="C164" s="333"/>
      <c r="D164" s="337"/>
      <c r="E164" s="210" t="s">
        <v>37</v>
      </c>
      <c r="F164" s="210">
        <v>27.99</v>
      </c>
      <c r="G164" s="329">
        <f t="shared" si="132"/>
        <v>36.243116883116883</v>
      </c>
      <c r="H164" s="330">
        <f t="shared" si="133"/>
        <v>27.63</v>
      </c>
      <c r="I164" s="140">
        <f t="shared" si="136"/>
        <v>35.883116883116884</v>
      </c>
      <c r="J164" s="140">
        <f t="shared" si="137"/>
        <v>36.243116883116883</v>
      </c>
      <c r="N164" s="24">
        <v>4804</v>
      </c>
      <c r="O164" s="547" t="s">
        <v>239</v>
      </c>
      <c r="P164" s="547"/>
      <c r="Q164" s="547"/>
      <c r="R164" s="19">
        <v>4</v>
      </c>
      <c r="S164" s="19">
        <v>24.98</v>
      </c>
      <c r="T164" s="19">
        <f t="shared" si="138"/>
        <v>32.334025974025977</v>
      </c>
      <c r="U164" s="13">
        <f t="shared" si="139"/>
        <v>24.62</v>
      </c>
      <c r="V164" s="13">
        <f t="shared" si="140"/>
        <v>31.974025974025974</v>
      </c>
      <c r="W164" s="13">
        <f t="shared" si="141"/>
        <v>32.334025974025977</v>
      </c>
    </row>
    <row r="165" spans="1:28" ht="55.5" customHeight="1" x14ac:dyDescent="0.7">
      <c r="A165" s="209">
        <v>4624</v>
      </c>
      <c r="B165" s="333" t="s">
        <v>412</v>
      </c>
      <c r="C165" s="333"/>
      <c r="D165" s="423"/>
      <c r="E165" s="210"/>
      <c r="F165" s="210">
        <v>30.99</v>
      </c>
      <c r="G165" s="329">
        <f t="shared" si="132"/>
        <v>40.139220779220778</v>
      </c>
      <c r="H165" s="330">
        <f t="shared" si="133"/>
        <v>30.63</v>
      </c>
      <c r="I165" s="140">
        <f t="shared" si="134"/>
        <v>39.779220779220779</v>
      </c>
      <c r="J165" s="140">
        <f t="shared" si="135"/>
        <v>40.139220779220778</v>
      </c>
      <c r="N165" s="24">
        <v>4801</v>
      </c>
      <c r="O165" s="547" t="s">
        <v>240</v>
      </c>
      <c r="P165" s="547"/>
      <c r="Q165" s="547"/>
      <c r="R165" s="19">
        <v>4</v>
      </c>
      <c r="S165" s="19">
        <v>24.98</v>
      </c>
      <c r="T165" s="19">
        <f t="shared" si="138"/>
        <v>32.334025974025977</v>
      </c>
      <c r="U165" s="13">
        <f t="shared" si="139"/>
        <v>24.62</v>
      </c>
      <c r="V165" s="13">
        <f t="shared" si="140"/>
        <v>31.974025974025974</v>
      </c>
      <c r="W165" s="13">
        <f t="shared" si="141"/>
        <v>32.334025974025977</v>
      </c>
    </row>
    <row r="166" spans="1:28" ht="55.5" customHeight="1" x14ac:dyDescent="0.65">
      <c r="A166" s="209">
        <v>4625</v>
      </c>
      <c r="B166" s="333" t="s">
        <v>413</v>
      </c>
      <c r="C166" s="333"/>
      <c r="D166" s="337"/>
      <c r="E166" s="210" t="s">
        <v>37</v>
      </c>
      <c r="F166" s="209">
        <v>27.99</v>
      </c>
      <c r="G166" s="329">
        <f t="shared" si="132"/>
        <v>36.243116883116883</v>
      </c>
      <c r="H166" s="330">
        <f t="shared" si="133"/>
        <v>27.63</v>
      </c>
      <c r="I166" s="140">
        <f t="shared" si="134"/>
        <v>35.883116883116884</v>
      </c>
      <c r="J166" s="140">
        <f t="shared" si="135"/>
        <v>36.243116883116883</v>
      </c>
      <c r="N166" s="24">
        <v>4803</v>
      </c>
      <c r="O166" s="547" t="s">
        <v>600</v>
      </c>
      <c r="P166" s="547"/>
      <c r="Q166" s="547"/>
      <c r="R166" s="19"/>
      <c r="S166" s="19">
        <v>26.98</v>
      </c>
      <c r="T166" s="19">
        <f t="shared" si="138"/>
        <v>34.931428571428569</v>
      </c>
      <c r="U166" s="13">
        <f t="shared" si="139"/>
        <v>26.62</v>
      </c>
      <c r="V166" s="13">
        <f t="shared" si="140"/>
        <v>34.571428571428569</v>
      </c>
      <c r="W166" s="13">
        <f t="shared" si="141"/>
        <v>34.931428571428569</v>
      </c>
    </row>
    <row r="167" spans="1:28" ht="55.5" customHeight="1" x14ac:dyDescent="0.7">
      <c r="A167" s="209">
        <v>4626</v>
      </c>
      <c r="B167" s="333" t="s">
        <v>414</v>
      </c>
      <c r="C167" s="333"/>
      <c r="D167" s="423"/>
      <c r="E167" s="210"/>
      <c r="F167" s="210">
        <v>44.99</v>
      </c>
      <c r="G167" s="329">
        <f t="shared" si="132"/>
        <v>58.321038961038965</v>
      </c>
      <c r="H167" s="330">
        <f t="shared" si="133"/>
        <v>44.63</v>
      </c>
      <c r="I167" s="140">
        <f t="shared" si="134"/>
        <v>57.961038961038966</v>
      </c>
      <c r="J167" s="140">
        <f t="shared" si="135"/>
        <v>58.321038961038965</v>
      </c>
      <c r="N167" s="24">
        <v>4808</v>
      </c>
      <c r="O167" s="618" t="s">
        <v>369</v>
      </c>
      <c r="P167" s="618"/>
      <c r="Q167" s="618"/>
      <c r="R167" s="19">
        <v>4</v>
      </c>
      <c r="S167" s="19">
        <v>24.98</v>
      </c>
      <c r="T167" s="19">
        <f>W167</f>
        <v>32.334025974025977</v>
      </c>
      <c r="U167" s="13">
        <f t="shared" si="139"/>
        <v>24.62</v>
      </c>
      <c r="V167" s="13">
        <f>SUM(U167/0.77)</f>
        <v>31.974025974025974</v>
      </c>
      <c r="W167" s="13">
        <f>SUM(V167+0.36)</f>
        <v>32.334025974025977</v>
      </c>
    </row>
    <row r="168" spans="1:28" ht="55.5" customHeight="1" x14ac:dyDescent="0.65">
      <c r="A168" s="209">
        <v>4605</v>
      </c>
      <c r="B168" s="333" t="s">
        <v>415</v>
      </c>
      <c r="C168" s="333"/>
      <c r="D168" s="337"/>
      <c r="E168" s="210"/>
      <c r="F168" s="210">
        <v>35.99</v>
      </c>
      <c r="G168" s="329">
        <f t="shared" si="132"/>
        <v>46.632727272727273</v>
      </c>
      <c r="H168" s="330">
        <f t="shared" si="133"/>
        <v>35.630000000000003</v>
      </c>
      <c r="I168" s="140">
        <f t="shared" si="134"/>
        <v>46.272727272727273</v>
      </c>
      <c r="J168" s="140">
        <f t="shared" si="135"/>
        <v>46.632727272727273</v>
      </c>
      <c r="N168" s="24">
        <v>4805</v>
      </c>
      <c r="O168" s="472" t="s">
        <v>601</v>
      </c>
      <c r="P168" s="473"/>
      <c r="Q168" s="474"/>
      <c r="R168" s="19"/>
      <c r="S168" s="19">
        <v>28.98</v>
      </c>
      <c r="T168" s="19">
        <f>W168</f>
        <v>37.528831168831168</v>
      </c>
      <c r="U168" s="13">
        <f t="shared" si="139"/>
        <v>28.62</v>
      </c>
      <c r="V168" s="13">
        <f>SUM(U168/0.77)</f>
        <v>37.168831168831169</v>
      </c>
      <c r="W168" s="13">
        <f>SUM(V168+0.36)</f>
        <v>37.528831168831168</v>
      </c>
    </row>
    <row r="169" spans="1:28" ht="55.5" customHeight="1" x14ac:dyDescent="0.65">
      <c r="A169" s="209">
        <v>4633</v>
      </c>
      <c r="B169" s="333" t="s">
        <v>548</v>
      </c>
      <c r="C169" s="333"/>
      <c r="D169" s="337"/>
      <c r="E169" s="210"/>
      <c r="F169" s="210">
        <v>30.99</v>
      </c>
      <c r="G169" s="329">
        <f t="shared" si="132"/>
        <v>40.139220779220778</v>
      </c>
      <c r="H169" s="330">
        <f t="shared" si="133"/>
        <v>30.63</v>
      </c>
      <c r="I169" s="140">
        <f t="shared" si="134"/>
        <v>39.779220779220779</v>
      </c>
      <c r="J169" s="140">
        <f t="shared" si="135"/>
        <v>40.139220779220778</v>
      </c>
      <c r="N169" s="24">
        <v>4800</v>
      </c>
      <c r="O169" s="431" t="s">
        <v>536</v>
      </c>
      <c r="P169" s="415"/>
      <c r="Q169" s="432"/>
      <c r="R169" s="19"/>
      <c r="S169" s="24">
        <v>26.98</v>
      </c>
      <c r="T169" s="19">
        <f t="shared" si="138"/>
        <v>34.931428571428569</v>
      </c>
      <c r="U169" s="13">
        <f t="shared" si="139"/>
        <v>26.62</v>
      </c>
      <c r="V169" s="13">
        <f t="shared" si="140"/>
        <v>34.571428571428569</v>
      </c>
      <c r="W169" s="13">
        <f t="shared" si="141"/>
        <v>34.931428571428569</v>
      </c>
      <c r="AB169" s="101"/>
    </row>
    <row r="170" spans="1:28" ht="55.5" customHeight="1" x14ac:dyDescent="0.65">
      <c r="A170" s="209">
        <v>4634</v>
      </c>
      <c r="B170" s="333" t="s">
        <v>618</v>
      </c>
      <c r="C170" s="333"/>
      <c r="D170" s="337"/>
      <c r="E170" s="210"/>
      <c r="F170" s="210">
        <v>27.99</v>
      </c>
      <c r="G170" s="329">
        <f t="shared" si="132"/>
        <v>36.243116883116883</v>
      </c>
      <c r="H170" s="330">
        <f t="shared" si="133"/>
        <v>27.63</v>
      </c>
      <c r="I170" s="140">
        <f t="shared" si="134"/>
        <v>35.883116883116884</v>
      </c>
      <c r="J170" s="140">
        <f t="shared" si="135"/>
        <v>36.243116883116883</v>
      </c>
      <c r="N170" s="24">
        <v>4818</v>
      </c>
      <c r="O170" s="431" t="s">
        <v>537</v>
      </c>
      <c r="P170" s="415"/>
      <c r="Q170" s="432"/>
      <c r="R170" s="19"/>
      <c r="S170" s="24">
        <v>26.98</v>
      </c>
      <c r="T170" s="19">
        <f t="shared" si="138"/>
        <v>34.931428571428569</v>
      </c>
      <c r="U170" s="13">
        <f t="shared" si="139"/>
        <v>26.62</v>
      </c>
      <c r="V170" s="13">
        <f t="shared" si="140"/>
        <v>34.571428571428569</v>
      </c>
      <c r="W170" s="13">
        <f t="shared" si="141"/>
        <v>34.931428571428569</v>
      </c>
    </row>
    <row r="171" spans="1:28" ht="55.5" customHeight="1" x14ac:dyDescent="0.65">
      <c r="A171" s="209">
        <v>4680</v>
      </c>
      <c r="B171" s="333" t="s">
        <v>678</v>
      </c>
      <c r="C171" s="333"/>
      <c r="D171" s="334"/>
      <c r="E171" s="210"/>
      <c r="F171" s="209">
        <v>27.99</v>
      </c>
      <c r="G171" s="329">
        <f t="shared" si="132"/>
        <v>36.243116883116883</v>
      </c>
      <c r="H171" s="330">
        <f t="shared" si="133"/>
        <v>27.63</v>
      </c>
      <c r="I171" s="140">
        <f t="shared" si="134"/>
        <v>35.883116883116884</v>
      </c>
      <c r="J171" s="140">
        <f t="shared" si="135"/>
        <v>36.243116883116883</v>
      </c>
      <c r="N171" s="249"/>
      <c r="O171" s="533" t="s">
        <v>343</v>
      </c>
      <c r="P171" s="535"/>
      <c r="Q171" s="533"/>
      <c r="R171" s="533"/>
      <c r="S171" s="533"/>
      <c r="T171" s="533"/>
    </row>
    <row r="172" spans="1:28" ht="55.5" customHeight="1" x14ac:dyDescent="0.7">
      <c r="A172" s="626" t="s">
        <v>84</v>
      </c>
      <c r="B172" s="627"/>
      <c r="C172" s="627"/>
      <c r="D172" s="627"/>
      <c r="E172" s="627"/>
      <c r="F172" s="627"/>
      <c r="G172" s="628"/>
      <c r="H172" s="18">
        <f t="shared" si="133"/>
        <v>-0.36</v>
      </c>
      <c r="I172" s="17">
        <f t="shared" si="134"/>
        <v>-0.46753246753246752</v>
      </c>
      <c r="J172" s="17">
        <f t="shared" si="135"/>
        <v>-0.10753246753246753</v>
      </c>
      <c r="N172" s="24">
        <v>4659</v>
      </c>
      <c r="O172" s="462" t="s">
        <v>241</v>
      </c>
      <c r="P172" s="470"/>
      <c r="Q172" s="471"/>
      <c r="R172" s="19"/>
      <c r="S172" s="24">
        <v>25.98</v>
      </c>
      <c r="T172" s="19">
        <f t="shared" ref="T172" si="142">W172</f>
        <v>33.632727272727273</v>
      </c>
      <c r="U172" s="13">
        <f>S172-0.36</f>
        <v>25.62</v>
      </c>
      <c r="V172" s="13">
        <f t="shared" ref="V172" si="143">SUM(U172/0.77)</f>
        <v>33.272727272727273</v>
      </c>
      <c r="W172" s="13">
        <f t="shared" ref="W172" si="144">SUM(V172+0.36)</f>
        <v>33.632727272727273</v>
      </c>
    </row>
    <row r="173" spans="1:28" ht="55.5" customHeight="1" x14ac:dyDescent="0.65">
      <c r="A173" s="209">
        <v>4560</v>
      </c>
      <c r="B173" s="332" t="s">
        <v>417</v>
      </c>
      <c r="C173" s="333"/>
      <c r="D173" s="334"/>
      <c r="E173" s="343"/>
      <c r="F173" s="210">
        <v>56</v>
      </c>
      <c r="G173" s="329">
        <f t="shared" ref="G173:G178" si="145">J173</f>
        <v>72.619740259740254</v>
      </c>
      <c r="H173" s="330">
        <f t="shared" si="133"/>
        <v>55.64</v>
      </c>
      <c r="I173" s="140">
        <f t="shared" si="134"/>
        <v>72.259740259740255</v>
      </c>
      <c r="J173" s="140">
        <f t="shared" si="135"/>
        <v>72.619740259740254</v>
      </c>
      <c r="N173" s="249"/>
      <c r="O173" s="533" t="s">
        <v>651</v>
      </c>
      <c r="P173" s="535"/>
      <c r="Q173" s="533"/>
      <c r="R173" s="533"/>
      <c r="S173" s="533"/>
      <c r="T173" s="533"/>
    </row>
    <row r="174" spans="1:28" ht="55.5" customHeight="1" x14ac:dyDescent="0.65">
      <c r="A174" s="209">
        <v>4579</v>
      </c>
      <c r="B174" s="550" t="s">
        <v>418</v>
      </c>
      <c r="C174" s="574"/>
      <c r="D174" s="575"/>
      <c r="E174" s="343"/>
      <c r="F174" s="210">
        <v>48</v>
      </c>
      <c r="G174" s="329">
        <f t="shared" si="145"/>
        <v>62.230129870129872</v>
      </c>
      <c r="H174" s="330">
        <f t="shared" si="133"/>
        <v>47.64</v>
      </c>
      <c r="I174" s="140">
        <f t="shared" si="134"/>
        <v>61.870129870129873</v>
      </c>
      <c r="J174" s="140">
        <f t="shared" si="135"/>
        <v>62.230129870129872</v>
      </c>
      <c r="N174" s="24">
        <v>4450</v>
      </c>
      <c r="O174" s="462" t="s">
        <v>241</v>
      </c>
      <c r="P174" s="470"/>
      <c r="Q174" s="471"/>
      <c r="R174" s="19"/>
      <c r="S174" s="24">
        <v>26.98</v>
      </c>
      <c r="T174" s="19">
        <f t="shared" ref="T174" si="146">W174</f>
        <v>34.931428571428569</v>
      </c>
      <c r="U174" s="13">
        <f>S174-0.36</f>
        <v>26.62</v>
      </c>
      <c r="V174" s="13">
        <f t="shared" ref="V174" si="147">SUM(U174/0.77)</f>
        <v>34.571428571428569</v>
      </c>
      <c r="W174" s="13">
        <f t="shared" ref="W174" si="148">SUM(V174+0.36)</f>
        <v>34.931428571428569</v>
      </c>
    </row>
    <row r="175" spans="1:28" ht="55.5" customHeight="1" x14ac:dyDescent="0.65">
      <c r="A175" s="209">
        <v>4577</v>
      </c>
      <c r="B175" s="458" t="s">
        <v>626</v>
      </c>
      <c r="C175" s="468"/>
      <c r="D175" s="469"/>
      <c r="E175" s="343"/>
      <c r="F175" s="210">
        <v>44.99</v>
      </c>
      <c r="G175" s="329">
        <f t="shared" si="145"/>
        <v>58.321038961038965</v>
      </c>
      <c r="H175" s="330">
        <f t="shared" si="133"/>
        <v>44.63</v>
      </c>
      <c r="I175" s="140">
        <f t="shared" si="134"/>
        <v>57.961038961038966</v>
      </c>
      <c r="J175" s="140">
        <f t="shared" si="135"/>
        <v>58.321038961038965</v>
      </c>
      <c r="N175" s="463"/>
      <c r="Q175" s="463"/>
      <c r="S175" s="463"/>
      <c r="T175" s="463"/>
    </row>
    <row r="176" spans="1:28" ht="55.5" customHeight="1" x14ac:dyDescent="0.65">
      <c r="A176" s="209">
        <v>4571</v>
      </c>
      <c r="B176" s="332" t="s">
        <v>419</v>
      </c>
      <c r="C176" s="333"/>
      <c r="D176" s="334"/>
      <c r="E176" s="343"/>
      <c r="F176" s="210">
        <v>64</v>
      </c>
      <c r="G176" s="329">
        <f t="shared" si="145"/>
        <v>83.009350649350651</v>
      </c>
      <c r="H176" s="330">
        <f t="shared" si="133"/>
        <v>63.64</v>
      </c>
      <c r="I176" s="140">
        <f t="shared" si="134"/>
        <v>82.649350649350652</v>
      </c>
      <c r="J176" s="140">
        <f t="shared" si="135"/>
        <v>83.009350649350651</v>
      </c>
      <c r="N176" s="463"/>
      <c r="Q176" s="463"/>
      <c r="S176" s="463"/>
      <c r="T176" s="463"/>
    </row>
    <row r="177" spans="1:20" ht="55.5" customHeight="1" x14ac:dyDescent="0.65">
      <c r="A177" s="209">
        <v>4575</v>
      </c>
      <c r="B177" s="332" t="s">
        <v>572</v>
      </c>
      <c r="C177" s="333"/>
      <c r="D177" s="334"/>
      <c r="E177" s="343"/>
      <c r="F177" s="210">
        <v>44.99</v>
      </c>
      <c r="G177" s="329">
        <f t="shared" si="145"/>
        <v>58.321038961038965</v>
      </c>
      <c r="H177" s="330">
        <f t="shared" si="133"/>
        <v>44.63</v>
      </c>
      <c r="I177" s="140">
        <f t="shared" si="134"/>
        <v>57.961038961038966</v>
      </c>
      <c r="J177" s="140">
        <f t="shared" si="135"/>
        <v>58.321038961038965</v>
      </c>
      <c r="N177" s="463"/>
      <c r="Q177" s="463"/>
      <c r="S177" s="463"/>
      <c r="T177" s="463"/>
    </row>
    <row r="178" spans="1:20" ht="55.5" customHeight="1" x14ac:dyDescent="0.65">
      <c r="A178" s="209">
        <v>4584</v>
      </c>
      <c r="B178" s="332" t="s">
        <v>647</v>
      </c>
      <c r="C178" s="333"/>
      <c r="D178" s="334"/>
      <c r="E178" s="343"/>
      <c r="F178" s="210">
        <v>56</v>
      </c>
      <c r="G178" s="329">
        <f t="shared" si="145"/>
        <v>72.619740259740254</v>
      </c>
      <c r="H178" s="330">
        <f t="shared" si="133"/>
        <v>55.64</v>
      </c>
      <c r="I178" s="140">
        <f t="shared" si="134"/>
        <v>72.259740259740255</v>
      </c>
      <c r="J178" s="140">
        <f t="shared" si="135"/>
        <v>72.619740259740254</v>
      </c>
      <c r="N178" s="463"/>
      <c r="Q178" s="463"/>
      <c r="S178" s="463"/>
      <c r="T178" s="463"/>
    </row>
    <row r="179" spans="1:20" ht="55.5" customHeight="1" x14ac:dyDescent="0.7">
      <c r="A179" s="344"/>
      <c r="B179" s="527" t="s">
        <v>341</v>
      </c>
      <c r="C179" s="528"/>
      <c r="D179" s="528"/>
      <c r="E179" s="528"/>
      <c r="F179" s="528"/>
      <c r="G179" s="529"/>
      <c r="H179" s="330"/>
      <c r="I179" s="140"/>
      <c r="J179" s="140"/>
      <c r="N179" s="463"/>
      <c r="Q179" s="463"/>
      <c r="S179" s="463"/>
      <c r="T179" s="463"/>
    </row>
    <row r="180" spans="1:20" ht="55.5" customHeight="1" x14ac:dyDescent="0.65">
      <c r="A180" s="209">
        <v>7520</v>
      </c>
      <c r="B180" s="332" t="s">
        <v>420</v>
      </c>
      <c r="C180" s="333"/>
      <c r="D180" s="334"/>
      <c r="E180" s="343"/>
      <c r="F180" s="210">
        <v>69</v>
      </c>
      <c r="G180" s="329">
        <f>J180</f>
        <v>89.502857142857138</v>
      </c>
      <c r="H180" s="330">
        <f>F180-0.36</f>
        <v>68.64</v>
      </c>
      <c r="I180" s="140">
        <f>SUM(H180/0.77)</f>
        <v>89.142857142857139</v>
      </c>
      <c r="J180" s="140">
        <f>SUM(I180+0.36)</f>
        <v>89.502857142857138</v>
      </c>
      <c r="N180" s="463"/>
      <c r="Q180" s="463"/>
      <c r="S180" s="463"/>
      <c r="T180" s="463"/>
    </row>
    <row r="181" spans="1:20" ht="55.5" customHeight="1" x14ac:dyDescent="0.65">
      <c r="A181" s="209">
        <v>7521</v>
      </c>
      <c r="B181" s="332" t="s">
        <v>421</v>
      </c>
      <c r="C181" s="333"/>
      <c r="D181" s="334"/>
      <c r="E181" s="343"/>
      <c r="F181" s="210">
        <v>69</v>
      </c>
      <c r="G181" s="329">
        <f>J181</f>
        <v>89.502857142857138</v>
      </c>
      <c r="H181" s="330">
        <f>F181-0.36</f>
        <v>68.64</v>
      </c>
      <c r="I181" s="140">
        <f>SUM(H181/0.77)</f>
        <v>89.142857142857139</v>
      </c>
      <c r="J181" s="140">
        <f>SUM(I181+0.36)</f>
        <v>89.502857142857138</v>
      </c>
      <c r="N181" s="463"/>
      <c r="Q181" s="463"/>
      <c r="S181" s="463"/>
      <c r="T181" s="463"/>
    </row>
    <row r="182" spans="1:20" ht="55.5" customHeight="1" x14ac:dyDescent="0.65">
      <c r="A182" s="209">
        <v>7522</v>
      </c>
      <c r="B182" s="332" t="s">
        <v>573</v>
      </c>
      <c r="C182" s="333"/>
      <c r="D182" s="334"/>
      <c r="E182" s="343"/>
      <c r="F182" s="210">
        <v>69</v>
      </c>
      <c r="G182" s="329">
        <f>J182</f>
        <v>89.502857142857138</v>
      </c>
      <c r="H182" s="330">
        <f>F182-0.36</f>
        <v>68.64</v>
      </c>
      <c r="I182" s="140">
        <f>SUM(H182/0.77)</f>
        <v>89.142857142857139</v>
      </c>
      <c r="J182" s="140">
        <f>SUM(I182+0.36)</f>
        <v>89.502857142857138</v>
      </c>
      <c r="N182" s="463"/>
      <c r="Q182" s="463"/>
      <c r="S182" s="463"/>
      <c r="T182" s="463"/>
    </row>
    <row r="183" spans="1:20" ht="55.5" customHeight="1" x14ac:dyDescent="0.65">
      <c r="A183" s="209">
        <v>7560</v>
      </c>
      <c r="B183" s="332" t="s">
        <v>560</v>
      </c>
      <c r="C183" s="333"/>
      <c r="D183" s="334"/>
      <c r="E183" s="343"/>
      <c r="F183" s="210">
        <v>89</v>
      </c>
      <c r="G183" s="329">
        <f>J183</f>
        <v>115.47688311688312</v>
      </c>
      <c r="H183" s="330">
        <f>F183-0.36</f>
        <v>88.64</v>
      </c>
      <c r="I183" s="140">
        <f>SUM(H183/0.77)</f>
        <v>115.11688311688312</v>
      </c>
      <c r="J183" s="140">
        <f>SUM(I183+0.36)</f>
        <v>115.47688311688312</v>
      </c>
      <c r="N183" s="463"/>
      <c r="Q183" s="463"/>
      <c r="S183" s="463"/>
      <c r="T183" s="463"/>
    </row>
    <row r="184" spans="1:20" ht="55.5" customHeight="1" x14ac:dyDescent="0.75">
      <c r="A184" s="625" t="s">
        <v>253</v>
      </c>
      <c r="B184" s="625"/>
      <c r="C184" s="625"/>
      <c r="D184" s="625"/>
      <c r="E184" s="625"/>
      <c r="F184" s="625"/>
      <c r="G184" s="625"/>
      <c r="H184" s="18"/>
      <c r="I184" s="17"/>
      <c r="J184" s="17"/>
      <c r="N184" s="463"/>
      <c r="Q184" s="463"/>
      <c r="S184" s="463"/>
      <c r="T184" s="463"/>
    </row>
    <row r="185" spans="1:20" ht="55.5" customHeight="1" x14ac:dyDescent="0.65">
      <c r="A185" s="209">
        <v>4400</v>
      </c>
      <c r="B185" s="549" t="s">
        <v>422</v>
      </c>
      <c r="C185" s="549"/>
      <c r="D185" s="550"/>
      <c r="E185" s="343"/>
      <c r="F185" s="210">
        <v>54</v>
      </c>
      <c r="G185" s="329">
        <f>J185</f>
        <v>70.022337662337662</v>
      </c>
      <c r="H185" s="330">
        <f t="shared" ref="H185:H191" si="149">F185-0.36</f>
        <v>53.64</v>
      </c>
      <c r="I185" s="140">
        <f>SUM(H185/0.77)</f>
        <v>69.662337662337663</v>
      </c>
      <c r="J185" s="140">
        <f>SUM(I185+0.36)</f>
        <v>70.022337662337662</v>
      </c>
      <c r="N185" s="463"/>
      <c r="Q185" s="463"/>
      <c r="S185" s="463"/>
      <c r="T185" s="463"/>
    </row>
    <row r="186" spans="1:20" ht="64.5" customHeight="1" x14ac:dyDescent="0.65">
      <c r="A186" s="209">
        <v>4402</v>
      </c>
      <c r="B186" s="549" t="s">
        <v>423</v>
      </c>
      <c r="C186" s="549"/>
      <c r="D186" s="550"/>
      <c r="E186" s="343"/>
      <c r="F186" s="210">
        <v>54</v>
      </c>
      <c r="G186" s="329">
        <f>J186</f>
        <v>70.022337662337662</v>
      </c>
      <c r="H186" s="330">
        <f t="shared" si="149"/>
        <v>53.64</v>
      </c>
      <c r="I186" s="140">
        <f>SUM(H186/0.77)</f>
        <v>69.662337662337663</v>
      </c>
      <c r="J186" s="140">
        <f>SUM(I186+0.36)</f>
        <v>70.022337662337662</v>
      </c>
      <c r="N186" s="463"/>
      <c r="Q186" s="463"/>
      <c r="S186" s="463"/>
      <c r="T186" s="463"/>
    </row>
    <row r="187" spans="1:20" ht="64.5" customHeight="1" x14ac:dyDescent="0.65">
      <c r="A187" s="209">
        <v>4410</v>
      </c>
      <c r="B187" s="333" t="s">
        <v>628</v>
      </c>
      <c r="C187" s="333"/>
      <c r="D187" s="337"/>
      <c r="E187" s="210">
        <v>2</v>
      </c>
      <c r="F187" s="209">
        <v>23.98</v>
      </c>
      <c r="G187" s="329">
        <f t="shared" ref="G187" si="150">J187</f>
        <v>31.035324675324674</v>
      </c>
      <c r="H187" s="330">
        <f t="shared" si="149"/>
        <v>23.62</v>
      </c>
      <c r="I187" s="140">
        <f t="shared" ref="I187" si="151">SUM(H187/0.77)</f>
        <v>30.675324675324674</v>
      </c>
      <c r="J187" s="140">
        <f t="shared" ref="J187" si="152">SUM(I187+0.36)</f>
        <v>31.035324675324674</v>
      </c>
      <c r="N187" s="463"/>
      <c r="Q187" s="463"/>
      <c r="S187" s="463"/>
      <c r="T187" s="463"/>
    </row>
    <row r="188" spans="1:20" ht="64.5" customHeight="1" x14ac:dyDescent="0.65">
      <c r="A188" s="209">
        <v>4430</v>
      </c>
      <c r="B188" s="549" t="s">
        <v>574</v>
      </c>
      <c r="C188" s="549"/>
      <c r="D188" s="549"/>
      <c r="E188" s="210"/>
      <c r="F188" s="210">
        <v>48</v>
      </c>
      <c r="G188" s="329">
        <f>J188</f>
        <v>62.230129870129872</v>
      </c>
      <c r="H188" s="330">
        <f t="shared" si="149"/>
        <v>47.64</v>
      </c>
      <c r="I188" s="140">
        <f>SUM(H188/0.77)</f>
        <v>61.870129870129873</v>
      </c>
      <c r="J188" s="140">
        <f>SUM(I188+0.36)</f>
        <v>62.230129870129872</v>
      </c>
      <c r="N188" s="463"/>
      <c r="Q188" s="463"/>
      <c r="S188" s="463"/>
      <c r="T188" s="463"/>
    </row>
    <row r="189" spans="1:20" ht="64.5" customHeight="1" x14ac:dyDescent="0.65">
      <c r="A189" s="209">
        <v>4438</v>
      </c>
      <c r="B189" s="549" t="s">
        <v>597</v>
      </c>
      <c r="C189" s="549"/>
      <c r="D189" s="550"/>
      <c r="E189" s="343"/>
      <c r="F189" s="210">
        <v>59</v>
      </c>
      <c r="G189" s="329">
        <f>J189</f>
        <v>76.51584415584415</v>
      </c>
      <c r="H189" s="330">
        <f t="shared" si="149"/>
        <v>58.64</v>
      </c>
      <c r="I189" s="140">
        <f>SUM(H189/0.77)</f>
        <v>76.15584415584415</v>
      </c>
      <c r="J189" s="140">
        <f>SUM(I189+0.36)</f>
        <v>76.51584415584415</v>
      </c>
      <c r="N189" s="463"/>
      <c r="Q189" s="463"/>
      <c r="S189" s="463"/>
      <c r="T189" s="463"/>
    </row>
    <row r="190" spans="1:20" ht="64.5" customHeight="1" x14ac:dyDescent="0.65">
      <c r="A190" s="209">
        <v>4442</v>
      </c>
      <c r="B190" s="550" t="s">
        <v>682</v>
      </c>
      <c r="C190" s="574"/>
      <c r="D190" s="575"/>
      <c r="E190" s="343"/>
      <c r="F190" s="210">
        <v>70</v>
      </c>
      <c r="G190" s="329">
        <f>J190</f>
        <v>90.801558441558441</v>
      </c>
      <c r="H190" s="330">
        <f t="shared" si="149"/>
        <v>69.64</v>
      </c>
      <c r="I190" s="140">
        <f>SUM(H190/0.77)</f>
        <v>90.441558441558442</v>
      </c>
      <c r="J190" s="140">
        <f>SUM(I190+0.36)</f>
        <v>90.801558441558441</v>
      </c>
      <c r="N190" s="463"/>
      <c r="Q190" s="463"/>
      <c r="S190" s="463"/>
      <c r="T190" s="463"/>
    </row>
    <row r="191" spans="1:20" ht="64.5" customHeight="1" x14ac:dyDescent="0.65">
      <c r="A191" s="209">
        <v>4443</v>
      </c>
      <c r="B191" s="550" t="s">
        <v>683</v>
      </c>
      <c r="C191" s="574"/>
      <c r="D191" s="575"/>
      <c r="E191" s="343"/>
      <c r="F191" s="210">
        <v>70</v>
      </c>
      <c r="G191" s="329">
        <f>J191</f>
        <v>90.801558441558441</v>
      </c>
      <c r="H191" s="330">
        <f t="shared" si="149"/>
        <v>69.64</v>
      </c>
      <c r="I191" s="140">
        <f>SUM(H191/0.77)</f>
        <v>90.441558441558442</v>
      </c>
      <c r="J191" s="140">
        <f>SUM(I191+0.36)</f>
        <v>90.801558441558441</v>
      </c>
      <c r="N191" s="463"/>
      <c r="Q191" s="463"/>
      <c r="S191" s="463"/>
      <c r="T191" s="463"/>
    </row>
    <row r="192" spans="1:20" ht="49.5" customHeight="1" x14ac:dyDescent="0.65">
      <c r="A192" s="450"/>
      <c r="B192" s="338"/>
      <c r="C192" s="338"/>
      <c r="D192" s="338"/>
      <c r="E192" s="451"/>
      <c r="F192" s="410"/>
      <c r="G192" s="452"/>
      <c r="H192" s="330"/>
      <c r="I192" s="140"/>
      <c r="J192" s="140"/>
      <c r="N192" s="463"/>
      <c r="Q192" s="463"/>
      <c r="S192" s="463"/>
      <c r="T192" s="463"/>
    </row>
    <row r="193" spans="1:27" ht="49.5" customHeight="1" x14ac:dyDescent="0.6">
      <c r="A193" s="246"/>
      <c r="B193" s="280"/>
      <c r="C193" s="280"/>
      <c r="D193" s="280"/>
      <c r="E193" s="244"/>
      <c r="F193" s="244"/>
      <c r="G193" s="245"/>
      <c r="H193" s="18"/>
      <c r="I193" s="17"/>
      <c r="J193" s="17"/>
      <c r="N193" s="463"/>
      <c r="Q193" s="463"/>
      <c r="S193" s="463"/>
      <c r="T193" s="463"/>
    </row>
    <row r="194" spans="1:27" ht="49.5" customHeight="1" x14ac:dyDescent="0.6">
      <c r="A194" s="96" t="s">
        <v>80</v>
      </c>
      <c r="B194" s="99" t="s">
        <v>79</v>
      </c>
      <c r="C194" s="98"/>
      <c r="D194" s="97"/>
      <c r="E194" s="96"/>
      <c r="F194" s="96" t="s">
        <v>78</v>
      </c>
      <c r="G194" s="96" t="s">
        <v>77</v>
      </c>
      <c r="H194" s="18"/>
      <c r="I194" s="17"/>
      <c r="J194" s="17"/>
      <c r="N194" s="96" t="s">
        <v>80</v>
      </c>
      <c r="O194" s="99" t="s">
        <v>79</v>
      </c>
      <c r="P194" s="98"/>
      <c r="Q194" s="97"/>
      <c r="R194" s="96"/>
      <c r="S194" s="96" t="s">
        <v>78</v>
      </c>
      <c r="T194" s="96" t="s">
        <v>77</v>
      </c>
    </row>
    <row r="195" spans="1:27" ht="49.5" customHeight="1" x14ac:dyDescent="0.6">
      <c r="A195" s="92" t="s">
        <v>76</v>
      </c>
      <c r="B195" s="95"/>
      <c r="C195" s="94"/>
      <c r="D195" s="93"/>
      <c r="E195" s="92" t="s">
        <v>17</v>
      </c>
      <c r="F195" s="92" t="s">
        <v>75</v>
      </c>
      <c r="G195" s="92" t="s">
        <v>74</v>
      </c>
      <c r="H195" s="18"/>
      <c r="I195" s="17"/>
      <c r="J195" s="17"/>
      <c r="N195" s="92" t="s">
        <v>76</v>
      </c>
      <c r="O195" s="95"/>
      <c r="P195" s="94"/>
      <c r="Q195" s="93"/>
      <c r="R195" s="92" t="s">
        <v>17</v>
      </c>
      <c r="S195" s="92" t="s">
        <v>75</v>
      </c>
      <c r="T195" s="92" t="s">
        <v>74</v>
      </c>
      <c r="U195" s="18"/>
      <c r="V195" s="17"/>
    </row>
    <row r="196" spans="1:27" ht="49.5" customHeight="1" x14ac:dyDescent="0.6">
      <c r="A196" s="571" t="s">
        <v>73</v>
      </c>
      <c r="B196" s="572"/>
      <c r="C196" s="572"/>
      <c r="D196" s="572"/>
      <c r="E196" s="572"/>
      <c r="F196" s="572"/>
      <c r="G196" s="573"/>
      <c r="H196" s="18"/>
      <c r="I196" s="17"/>
      <c r="J196" s="17"/>
      <c r="N196" s="544" t="s">
        <v>72</v>
      </c>
      <c r="O196" s="545"/>
      <c r="P196" s="545"/>
      <c r="Q196" s="545"/>
      <c r="R196" s="545"/>
      <c r="S196" s="545"/>
      <c r="T196" s="546"/>
      <c r="U196" s="18"/>
      <c r="V196" s="17"/>
    </row>
    <row r="197" spans="1:27" ht="49.5" customHeight="1" x14ac:dyDescent="0.7">
      <c r="A197" s="91"/>
      <c r="B197" s="238" t="s">
        <v>71</v>
      </c>
      <c r="C197" s="33"/>
      <c r="D197" s="90"/>
      <c r="E197" s="289" t="s">
        <v>331</v>
      </c>
      <c r="F197" s="89"/>
      <c r="G197" s="88"/>
      <c r="H197" s="18"/>
      <c r="I197" s="17"/>
      <c r="J197" s="17"/>
      <c r="N197" s="67"/>
      <c r="O197" s="234" t="s">
        <v>219</v>
      </c>
      <c r="P197" s="28"/>
      <c r="Q197" s="461"/>
      <c r="R197" s="67"/>
      <c r="S197" s="87"/>
      <c r="T197" s="81"/>
      <c r="U197" s="18">
        <f>S197-0.36</f>
        <v>-0.36</v>
      </c>
      <c r="V197" s="17">
        <f t="shared" ref="V197:V208" si="153">SUM(U197/0.77)</f>
        <v>-0.46753246753246752</v>
      </c>
      <c r="W197" s="17"/>
    </row>
    <row r="198" spans="1:27" ht="49.5" customHeight="1" x14ac:dyDescent="0.6">
      <c r="A198" s="24">
        <v>5041</v>
      </c>
      <c r="B198" s="23" t="s">
        <v>23</v>
      </c>
      <c r="C198" s="22"/>
      <c r="D198" s="467"/>
      <c r="E198" s="36"/>
      <c r="F198" s="19">
        <v>32.700000000000003</v>
      </c>
      <c r="G198" s="19">
        <f>J198</f>
        <v>42.36</v>
      </c>
      <c r="H198" s="18">
        <f>F198-0.36</f>
        <v>32.340000000000003</v>
      </c>
      <c r="I198" s="17">
        <f>SUM(H198/0.77)</f>
        <v>42</v>
      </c>
      <c r="J198" s="17">
        <f>SUM(I198+0.36)</f>
        <v>42.36</v>
      </c>
      <c r="N198" s="24">
        <v>547</v>
      </c>
      <c r="O198" s="23" t="s">
        <v>62</v>
      </c>
      <c r="P198" s="22"/>
      <c r="Q198" s="467"/>
      <c r="R198" s="19">
        <v>3.42</v>
      </c>
      <c r="S198" s="19">
        <v>18.38</v>
      </c>
      <c r="T198" s="46">
        <f>W198</f>
        <v>23.7625974025974</v>
      </c>
      <c r="U198" s="18">
        <f>S198-0.36</f>
        <v>18.02</v>
      </c>
      <c r="V198" s="17">
        <f t="shared" si="153"/>
        <v>23.402597402597401</v>
      </c>
      <c r="W198" s="17">
        <f>SUM(V198+0.36)</f>
        <v>23.7625974025974</v>
      </c>
      <c r="Z198" s="101"/>
    </row>
    <row r="199" spans="1:27" ht="49.5" customHeight="1" x14ac:dyDescent="0.6">
      <c r="A199" s="24">
        <v>5047</v>
      </c>
      <c r="B199" s="23" t="s">
        <v>58</v>
      </c>
      <c r="C199" s="22"/>
      <c r="D199" s="36"/>
      <c r="E199" s="36">
        <v>3</v>
      </c>
      <c r="F199" s="19">
        <v>22.98</v>
      </c>
      <c r="G199" s="19">
        <f>J199</f>
        <v>29.736623376623378</v>
      </c>
      <c r="H199" s="18">
        <f>F199-0.36</f>
        <v>22.62</v>
      </c>
      <c r="I199" s="17">
        <f>SUM(H199/0.77)</f>
        <v>29.376623376623378</v>
      </c>
      <c r="J199" s="17">
        <f>SUM(I199+0.36)</f>
        <v>29.736623376623378</v>
      </c>
      <c r="N199" s="24">
        <v>548</v>
      </c>
      <c r="O199" s="23" t="s">
        <v>512</v>
      </c>
      <c r="P199" s="22"/>
      <c r="Q199" s="36"/>
      <c r="R199" s="19"/>
      <c r="S199" s="19">
        <v>25.59</v>
      </c>
      <c r="T199" s="46">
        <f>W199</f>
        <v>33.165064935064933</v>
      </c>
      <c r="U199" s="18">
        <f>S199-0.23</f>
        <v>25.36</v>
      </c>
      <c r="V199" s="17">
        <f t="shared" si="153"/>
        <v>32.935064935064936</v>
      </c>
      <c r="W199" s="17">
        <f>SUM(V199+0.23)</f>
        <v>33.165064935064933</v>
      </c>
      <c r="Y199" s="101"/>
      <c r="Z199" s="101"/>
    </row>
    <row r="200" spans="1:27" ht="49.5" customHeight="1" x14ac:dyDescent="0.7">
      <c r="A200" s="53"/>
      <c r="B200" s="239" t="s">
        <v>324</v>
      </c>
      <c r="C200" s="28"/>
      <c r="D200" s="27"/>
      <c r="E200" s="460" t="s">
        <v>326</v>
      </c>
      <c r="F200" s="460"/>
      <c r="G200" s="461"/>
      <c r="H200" s="18"/>
      <c r="N200" s="67"/>
      <c r="O200" s="234" t="s">
        <v>220</v>
      </c>
      <c r="P200" s="28"/>
      <c r="Q200" s="461"/>
      <c r="R200" s="67"/>
      <c r="S200" s="67"/>
      <c r="T200" s="81"/>
      <c r="U200" s="18">
        <f>S200-0.36</f>
        <v>-0.36</v>
      </c>
      <c r="V200" s="17">
        <f t="shared" si="153"/>
        <v>-0.46753246753246752</v>
      </c>
      <c r="W200" s="17"/>
      <c r="Z200" s="101"/>
    </row>
    <row r="201" spans="1:27" ht="49.5" customHeight="1" x14ac:dyDescent="0.6">
      <c r="A201" s="24">
        <v>4480</v>
      </c>
      <c r="B201" s="22" t="s">
        <v>23</v>
      </c>
      <c r="C201" s="22"/>
      <c r="D201" s="31"/>
      <c r="E201" s="19"/>
      <c r="F201" s="19">
        <v>27.99</v>
      </c>
      <c r="G201" s="46">
        <f>J201</f>
        <v>36.243116883116883</v>
      </c>
      <c r="H201" s="18">
        <f>F201-0.36</f>
        <v>27.63</v>
      </c>
      <c r="I201" s="17">
        <f t="shared" ref="I201:I214" si="154">SUM(H201/0.77)</f>
        <v>35.883116883116884</v>
      </c>
      <c r="J201" s="17">
        <f t="shared" ref="J201:J208" si="155">SUM(I201+0.36)</f>
        <v>36.243116883116883</v>
      </c>
      <c r="N201" s="24">
        <v>625</v>
      </c>
      <c r="O201" s="23" t="s">
        <v>62</v>
      </c>
      <c r="P201" s="22"/>
      <c r="Q201" s="467"/>
      <c r="R201" s="19">
        <v>3.42</v>
      </c>
      <c r="S201" s="19">
        <v>18.38</v>
      </c>
      <c r="T201" s="46">
        <f>W201</f>
        <v>23.7625974025974</v>
      </c>
      <c r="U201" s="18">
        <f>S201-0.36</f>
        <v>18.02</v>
      </c>
      <c r="V201" s="17">
        <f t="shared" si="153"/>
        <v>23.402597402597401</v>
      </c>
      <c r="W201" s="17">
        <f>SUM(V201+0.36)</f>
        <v>23.7625974025974</v>
      </c>
      <c r="Z201" s="101"/>
    </row>
    <row r="202" spans="1:27" ht="49.5" customHeight="1" x14ac:dyDescent="0.6">
      <c r="A202" s="24">
        <v>4482</v>
      </c>
      <c r="B202" s="22" t="s">
        <v>65</v>
      </c>
      <c r="C202" s="22"/>
      <c r="D202" s="31"/>
      <c r="E202" s="19">
        <v>2.09</v>
      </c>
      <c r="F202" s="19">
        <v>21.8</v>
      </c>
      <c r="G202" s="46">
        <f>J202</f>
        <v>28.204155844155846</v>
      </c>
      <c r="H202" s="18">
        <f>F202-0.36</f>
        <v>21.44</v>
      </c>
      <c r="I202" s="17">
        <f t="shared" si="154"/>
        <v>27.844155844155846</v>
      </c>
      <c r="J202" s="17">
        <f t="shared" si="155"/>
        <v>28.204155844155846</v>
      </c>
      <c r="N202" s="24">
        <v>626</v>
      </c>
      <c r="O202" s="23" t="s">
        <v>512</v>
      </c>
      <c r="P202" s="22"/>
      <c r="Q202" s="36"/>
      <c r="R202" s="19"/>
      <c r="S202" s="19">
        <v>25.59</v>
      </c>
      <c r="T202" s="46">
        <f>W202</f>
        <v>33.165064935064933</v>
      </c>
      <c r="U202" s="18">
        <f>S202-0.23</f>
        <v>25.36</v>
      </c>
      <c r="V202" s="17">
        <f t="shared" si="153"/>
        <v>32.935064935064936</v>
      </c>
      <c r="W202" s="17">
        <f>SUM(V202+0.23)</f>
        <v>33.165064935064933</v>
      </c>
    </row>
    <row r="203" spans="1:27" ht="49.5" customHeight="1" x14ac:dyDescent="0.7">
      <c r="A203" s="53"/>
      <c r="B203" s="239" t="s">
        <v>69</v>
      </c>
      <c r="C203" s="28"/>
      <c r="D203" s="27"/>
      <c r="E203" s="290" t="s">
        <v>332</v>
      </c>
      <c r="F203" s="85"/>
      <c r="G203" s="78"/>
      <c r="H203" s="18">
        <f>F219-0.36</f>
        <v>-0.36</v>
      </c>
      <c r="I203" s="17">
        <f t="shared" si="154"/>
        <v>-0.46753246753246752</v>
      </c>
      <c r="J203" s="17">
        <f t="shared" si="155"/>
        <v>-0.10753246753246753</v>
      </c>
      <c r="N203" s="67"/>
      <c r="O203" s="234" t="s">
        <v>221</v>
      </c>
      <c r="P203" s="28"/>
      <c r="Q203" s="461"/>
      <c r="R203" s="67"/>
      <c r="S203" s="67"/>
      <c r="T203" s="81"/>
      <c r="U203" s="18">
        <f>S203-0.36</f>
        <v>-0.36</v>
      </c>
      <c r="V203" s="17">
        <f t="shared" si="153"/>
        <v>-0.46753246753246752</v>
      </c>
      <c r="W203" s="17">
        <f>SUM(V203+0.23)</f>
        <v>-0.23753246753246751</v>
      </c>
    </row>
    <row r="204" spans="1:27" ht="49.5" customHeight="1" x14ac:dyDescent="0.6">
      <c r="A204" s="61">
        <v>5000</v>
      </c>
      <c r="B204" s="84" t="s">
        <v>68</v>
      </c>
      <c r="C204" s="83"/>
      <c r="D204" s="31"/>
      <c r="E204" s="21"/>
      <c r="F204" s="72">
        <v>28.99</v>
      </c>
      <c r="G204" s="72">
        <f t="shared" ref="G204:G210" si="156">J204</f>
        <v>37.541818181818179</v>
      </c>
      <c r="H204" s="18">
        <f t="shared" ref="H204:H209" si="157">F204-0.36</f>
        <v>28.63</v>
      </c>
      <c r="I204" s="17">
        <f t="shared" si="154"/>
        <v>37.18181818181818</v>
      </c>
      <c r="J204" s="17">
        <f t="shared" si="155"/>
        <v>37.541818181818179</v>
      </c>
      <c r="N204" s="24">
        <v>557</v>
      </c>
      <c r="O204" s="23" t="s">
        <v>62</v>
      </c>
      <c r="P204" s="22"/>
      <c r="Q204" s="467"/>
      <c r="R204" s="19">
        <v>3.42</v>
      </c>
      <c r="S204" s="19">
        <v>18.38</v>
      </c>
      <c r="T204" s="46">
        <f>W204</f>
        <v>23.7625974025974</v>
      </c>
      <c r="U204" s="18">
        <f>S204-0.36</f>
        <v>18.02</v>
      </c>
      <c r="V204" s="17">
        <f t="shared" si="153"/>
        <v>23.402597402597401</v>
      </c>
      <c r="W204" s="17">
        <f>SUM(V204+0.36)</f>
        <v>23.7625974025974</v>
      </c>
      <c r="AA204" s="101"/>
    </row>
    <row r="205" spans="1:27" ht="49.5" customHeight="1" x14ac:dyDescent="0.6">
      <c r="A205" s="24">
        <v>5001</v>
      </c>
      <c r="B205" s="23" t="s">
        <v>23</v>
      </c>
      <c r="C205" s="22"/>
      <c r="D205" s="467"/>
      <c r="E205" s="36"/>
      <c r="F205" s="19">
        <v>32.700000000000003</v>
      </c>
      <c r="G205" s="19">
        <f t="shared" si="156"/>
        <v>42.36</v>
      </c>
      <c r="H205" s="18">
        <f t="shared" si="157"/>
        <v>32.340000000000003</v>
      </c>
      <c r="I205" s="17">
        <f t="shared" si="154"/>
        <v>42</v>
      </c>
      <c r="J205" s="17">
        <f t="shared" si="155"/>
        <v>42.36</v>
      </c>
      <c r="N205" s="24">
        <v>558</v>
      </c>
      <c r="O205" s="23" t="s">
        <v>512</v>
      </c>
      <c r="P205" s="22"/>
      <c r="Q205" s="36"/>
      <c r="R205" s="19"/>
      <c r="S205" s="19">
        <v>25.59</v>
      </c>
      <c r="T205" s="46">
        <f>W205</f>
        <v>33.165064935064933</v>
      </c>
      <c r="U205" s="18">
        <f>S205-0.23</f>
        <v>25.36</v>
      </c>
      <c r="V205" s="17">
        <f t="shared" si="153"/>
        <v>32.935064935064936</v>
      </c>
      <c r="W205" s="17">
        <f>SUM(V205+0.23)</f>
        <v>33.165064935064933</v>
      </c>
    </row>
    <row r="206" spans="1:27" ht="49.5" customHeight="1" x14ac:dyDescent="0.7">
      <c r="A206" s="24">
        <v>5009</v>
      </c>
      <c r="B206" s="23" t="s">
        <v>66</v>
      </c>
      <c r="C206" s="22"/>
      <c r="D206" s="467"/>
      <c r="E206" s="36" t="s">
        <v>37</v>
      </c>
      <c r="F206" s="19">
        <v>25.99</v>
      </c>
      <c r="G206" s="19">
        <f t="shared" si="156"/>
        <v>33.645714285714284</v>
      </c>
      <c r="H206" s="18">
        <f t="shared" si="157"/>
        <v>25.63</v>
      </c>
      <c r="I206" s="17">
        <f t="shared" si="154"/>
        <v>33.285714285714285</v>
      </c>
      <c r="J206" s="17">
        <f t="shared" si="155"/>
        <v>33.645714285714284</v>
      </c>
      <c r="N206" s="67"/>
      <c r="O206" s="234" t="s">
        <v>222</v>
      </c>
      <c r="P206" s="28"/>
      <c r="Q206" s="461"/>
      <c r="R206" s="67"/>
      <c r="S206" s="67"/>
      <c r="T206" s="81"/>
      <c r="U206" s="18">
        <f>S206-0.36</f>
        <v>-0.36</v>
      </c>
      <c r="V206" s="17">
        <f t="shared" si="153"/>
        <v>-0.46753246753246752</v>
      </c>
      <c r="W206" s="17">
        <f>SUM(V206+0.23)</f>
        <v>-0.23753246753246751</v>
      </c>
    </row>
    <row r="207" spans="1:27" ht="49.5" customHeight="1" x14ac:dyDescent="0.6">
      <c r="A207" s="24">
        <v>5004</v>
      </c>
      <c r="B207" s="23" t="s">
        <v>65</v>
      </c>
      <c r="C207" s="22"/>
      <c r="D207" s="36"/>
      <c r="E207" s="19" t="s">
        <v>37</v>
      </c>
      <c r="F207" s="19">
        <v>25.48</v>
      </c>
      <c r="G207" s="46">
        <f t="shared" si="156"/>
        <v>32.983376623376621</v>
      </c>
      <c r="H207" s="18">
        <f t="shared" si="157"/>
        <v>25.12</v>
      </c>
      <c r="I207" s="17">
        <f t="shared" si="154"/>
        <v>32.623376623376622</v>
      </c>
      <c r="J207" s="17">
        <f t="shared" si="155"/>
        <v>32.983376623376621</v>
      </c>
      <c r="N207" s="24">
        <v>640</v>
      </c>
      <c r="O207" s="23" t="s">
        <v>62</v>
      </c>
      <c r="P207" s="22"/>
      <c r="Q207" s="467"/>
      <c r="R207" s="19">
        <v>3.42</v>
      </c>
      <c r="S207" s="19">
        <v>18.38</v>
      </c>
      <c r="T207" s="46">
        <f>W207</f>
        <v>23.7625974025974</v>
      </c>
      <c r="U207" s="18">
        <f>S207-0.36</f>
        <v>18.02</v>
      </c>
      <c r="V207" s="17">
        <f t="shared" si="153"/>
        <v>23.402597402597401</v>
      </c>
      <c r="W207" s="17">
        <f>SUM(V207+0.36)</f>
        <v>23.7625974025974</v>
      </c>
    </row>
    <row r="208" spans="1:27" ht="49.5" customHeight="1" x14ac:dyDescent="0.6">
      <c r="A208" s="24">
        <v>5011</v>
      </c>
      <c r="B208" s="23" t="s">
        <v>64</v>
      </c>
      <c r="C208" s="22"/>
      <c r="D208" s="467"/>
      <c r="E208" s="36"/>
      <c r="F208" s="19">
        <v>19.989999999999998</v>
      </c>
      <c r="G208" s="19">
        <f t="shared" si="156"/>
        <v>25.85350649350649</v>
      </c>
      <c r="H208" s="18">
        <f t="shared" si="157"/>
        <v>19.63</v>
      </c>
      <c r="I208" s="17">
        <f t="shared" si="154"/>
        <v>25.493506493506491</v>
      </c>
      <c r="J208" s="17">
        <f t="shared" si="155"/>
        <v>25.85350649350649</v>
      </c>
      <c r="N208" s="24">
        <v>641</v>
      </c>
      <c r="O208" s="23" t="s">
        <v>512</v>
      </c>
      <c r="P208" s="22"/>
      <c r="Q208" s="36"/>
      <c r="R208" s="19"/>
      <c r="S208" s="19">
        <v>25.59</v>
      </c>
      <c r="T208" s="46">
        <f>W208</f>
        <v>33.165064935064933</v>
      </c>
      <c r="U208" s="18">
        <f>S208-0.23</f>
        <v>25.36</v>
      </c>
      <c r="V208" s="17">
        <f t="shared" si="153"/>
        <v>32.935064935064936</v>
      </c>
      <c r="W208" s="17">
        <f>SUM(V208+0.23)</f>
        <v>33.165064935064933</v>
      </c>
    </row>
    <row r="209" spans="1:23" ht="49.5" customHeight="1" x14ac:dyDescent="0.7">
      <c r="A209" s="24">
        <v>5016</v>
      </c>
      <c r="B209" s="23" t="s">
        <v>63</v>
      </c>
      <c r="C209" s="22"/>
      <c r="D209" s="36"/>
      <c r="E209" s="36"/>
      <c r="F209" s="19">
        <v>30.45</v>
      </c>
      <c r="G209" s="19">
        <f t="shared" si="156"/>
        <v>39.347922077922078</v>
      </c>
      <c r="H209" s="18">
        <f t="shared" si="157"/>
        <v>30.09</v>
      </c>
      <c r="I209" s="17">
        <f t="shared" si="154"/>
        <v>39.077922077922075</v>
      </c>
      <c r="J209" s="17">
        <f>SUM(I209+0.27)</f>
        <v>39.347922077922078</v>
      </c>
      <c r="N209" s="67"/>
      <c r="O209" s="234" t="s">
        <v>559</v>
      </c>
      <c r="P209" s="28"/>
      <c r="Q209" s="461"/>
      <c r="R209" s="620"/>
      <c r="S209" s="621"/>
      <c r="T209" s="622"/>
      <c r="U209" s="18">
        <f t="shared" ref="U209:U213" si="158">S209-0.36</f>
        <v>-0.36</v>
      </c>
      <c r="V209" s="17">
        <f>SUM(U209/0.77)</f>
        <v>-0.46753246753246752</v>
      </c>
      <c r="W209" s="17">
        <f>SUM(V209+0.23)</f>
        <v>-0.23753246753246751</v>
      </c>
    </row>
    <row r="210" spans="1:23" ht="49.5" customHeight="1" x14ac:dyDescent="0.6">
      <c r="A210" s="24">
        <v>5017</v>
      </c>
      <c r="B210" s="23" t="s">
        <v>61</v>
      </c>
      <c r="C210" s="22"/>
      <c r="D210" s="36"/>
      <c r="E210" s="36"/>
      <c r="F210" s="19">
        <v>30.45</v>
      </c>
      <c r="G210" s="19">
        <f t="shared" si="156"/>
        <v>39.491688311688307</v>
      </c>
      <c r="H210" s="18">
        <f>F210-0.18</f>
        <v>30.27</v>
      </c>
      <c r="I210" s="17">
        <f t="shared" si="154"/>
        <v>39.311688311688307</v>
      </c>
      <c r="J210" s="17">
        <f>SUM(I210+0.18)</f>
        <v>39.491688311688307</v>
      </c>
      <c r="N210" s="24">
        <v>1780</v>
      </c>
      <c r="O210" s="23" t="s">
        <v>557</v>
      </c>
      <c r="P210" s="22"/>
      <c r="Q210" s="251"/>
      <c r="R210" s="19"/>
      <c r="S210" s="19">
        <v>24.98</v>
      </c>
      <c r="T210" s="46">
        <f>W210</f>
        <v>32.334025974025977</v>
      </c>
      <c r="U210" s="18">
        <f t="shared" si="158"/>
        <v>24.62</v>
      </c>
      <c r="V210" s="17">
        <f>SUM(U210/0.77)</f>
        <v>31.974025974025974</v>
      </c>
      <c r="W210" s="17">
        <f>SUM(V210+0.36)</f>
        <v>32.334025974025977</v>
      </c>
    </row>
    <row r="211" spans="1:23" ht="49.5" customHeight="1" x14ac:dyDescent="0.6">
      <c r="A211" s="24">
        <v>5019</v>
      </c>
      <c r="B211" s="22" t="s">
        <v>310</v>
      </c>
      <c r="C211" s="22"/>
      <c r="D211" s="36"/>
      <c r="E211" s="19"/>
      <c r="F211" s="19">
        <v>25</v>
      </c>
      <c r="G211" s="19">
        <f>J243</f>
        <v>32.36</v>
      </c>
      <c r="H211" s="18"/>
      <c r="I211" s="17"/>
      <c r="J211" s="17"/>
      <c r="N211" s="102">
        <v>1781</v>
      </c>
      <c r="O211" s="23" t="s">
        <v>558</v>
      </c>
      <c r="P211" s="22"/>
      <c r="Q211" s="251"/>
      <c r="R211" s="19"/>
      <c r="S211" s="19">
        <v>24.98</v>
      </c>
      <c r="T211" s="46">
        <f>W211</f>
        <v>32.334025974025977</v>
      </c>
      <c r="U211" s="18">
        <f t="shared" si="158"/>
        <v>24.62</v>
      </c>
      <c r="V211" s="17">
        <f>SUM(U211/0.77)</f>
        <v>31.974025974025974</v>
      </c>
      <c r="W211" s="17">
        <f>SUM(V211+0.36)</f>
        <v>32.334025974025977</v>
      </c>
    </row>
    <row r="212" spans="1:23" ht="49.5" customHeight="1" x14ac:dyDescent="0.7">
      <c r="A212" s="53"/>
      <c r="B212" s="239" t="s">
        <v>59</v>
      </c>
      <c r="C212" s="28"/>
      <c r="D212" s="27"/>
      <c r="E212" s="290" t="s">
        <v>331</v>
      </c>
      <c r="F212" s="79"/>
      <c r="G212" s="78"/>
      <c r="H212" s="18">
        <f>F212-0.36</f>
        <v>-0.36</v>
      </c>
      <c r="I212" s="17">
        <f t="shared" si="154"/>
        <v>-0.46753246753246752</v>
      </c>
      <c r="J212" s="17">
        <f>SUM(I212+0.36)</f>
        <v>-0.10753246753246753</v>
      </c>
      <c r="N212" s="67"/>
      <c r="O212" s="234" t="s">
        <v>227</v>
      </c>
      <c r="P212" s="28"/>
      <c r="Q212" s="461"/>
      <c r="R212" s="620"/>
      <c r="S212" s="621"/>
      <c r="T212" s="622"/>
      <c r="U212" s="18">
        <f t="shared" si="158"/>
        <v>-0.36</v>
      </c>
      <c r="V212" s="17">
        <f>SUM(U212/0.77)</f>
        <v>-0.46753246753246752</v>
      </c>
      <c r="W212" s="17">
        <f>SUM(V212+0.23)</f>
        <v>-0.23753246753246751</v>
      </c>
    </row>
    <row r="213" spans="1:23" ht="49.5" customHeight="1" x14ac:dyDescent="0.6">
      <c r="A213" s="24">
        <v>5021</v>
      </c>
      <c r="B213" s="23" t="s">
        <v>23</v>
      </c>
      <c r="C213" s="22"/>
      <c r="D213" s="467"/>
      <c r="E213" s="36"/>
      <c r="F213" s="19">
        <v>32.700000000000003</v>
      </c>
      <c r="G213" s="19">
        <f>J213</f>
        <v>42.36</v>
      </c>
      <c r="H213" s="18">
        <f>F213-0.36</f>
        <v>32.340000000000003</v>
      </c>
      <c r="I213" s="17">
        <f t="shared" si="154"/>
        <v>42</v>
      </c>
      <c r="J213" s="17">
        <f>SUM(I213+0.36)</f>
        <v>42.36</v>
      </c>
      <c r="N213" s="24">
        <v>4870</v>
      </c>
      <c r="O213" s="23" t="s">
        <v>242</v>
      </c>
      <c r="P213" s="22"/>
      <c r="Q213" s="251"/>
      <c r="R213" s="19"/>
      <c r="S213" s="19">
        <v>27.7</v>
      </c>
      <c r="T213" s="46">
        <f>W213</f>
        <v>35.866493506493505</v>
      </c>
      <c r="U213" s="18">
        <f t="shared" si="158"/>
        <v>27.34</v>
      </c>
      <c r="V213" s="17">
        <f>SUM(U213/0.77)</f>
        <v>35.506493506493506</v>
      </c>
      <c r="W213" s="17">
        <f>SUM(V213+0.36)</f>
        <v>35.866493506493505</v>
      </c>
    </row>
    <row r="214" spans="1:23" ht="49.9" customHeight="1" x14ac:dyDescent="0.6">
      <c r="A214" s="214">
        <v>5027</v>
      </c>
      <c r="B214" s="298" t="s">
        <v>58</v>
      </c>
      <c r="C214" s="299"/>
      <c r="D214" s="212"/>
      <c r="E214" s="212" t="s">
        <v>37</v>
      </c>
      <c r="F214" s="213">
        <v>27.55</v>
      </c>
      <c r="G214" s="213">
        <f>J214</f>
        <v>35.671688311688314</v>
      </c>
      <c r="H214" s="18">
        <f>F214-0.36</f>
        <v>27.19</v>
      </c>
      <c r="I214" s="17">
        <f t="shared" si="154"/>
        <v>35.311688311688314</v>
      </c>
      <c r="J214" s="17">
        <f>SUM(I214+0.36)</f>
        <v>35.671688311688314</v>
      </c>
      <c r="N214" s="24">
        <v>4872</v>
      </c>
      <c r="O214" s="23" t="s">
        <v>63</v>
      </c>
      <c r="P214" s="22"/>
      <c r="Q214" s="251"/>
      <c r="R214" s="19"/>
      <c r="S214" s="19">
        <v>27.98</v>
      </c>
      <c r="T214" s="46">
        <f t="shared" ref="T214" si="159">W214</f>
        <v>36.283896103896105</v>
      </c>
      <c r="U214" s="18">
        <f>S214-0.18</f>
        <v>27.8</v>
      </c>
      <c r="V214" s="17">
        <f t="shared" ref="V214" si="160">SUM(U214/0.77)</f>
        <v>36.103896103896105</v>
      </c>
      <c r="W214" s="17">
        <f>SUM(V214+0.18)</f>
        <v>36.283896103896105</v>
      </c>
    </row>
    <row r="215" spans="1:23" ht="49.5" customHeight="1" x14ac:dyDescent="0.7">
      <c r="A215" s="62"/>
      <c r="B215" s="234" t="s">
        <v>249</v>
      </c>
      <c r="C215" s="28"/>
      <c r="D215" s="27"/>
      <c r="E215" s="460"/>
      <c r="F215" s="29"/>
      <c r="G215" s="73"/>
      <c r="H215" s="18"/>
      <c r="I215" s="17"/>
      <c r="J215" s="17"/>
      <c r="N215" s="71"/>
      <c r="O215" s="568" t="s">
        <v>679</v>
      </c>
      <c r="P215" s="533"/>
      <c r="Q215" s="533"/>
      <c r="R215" s="533"/>
      <c r="S215" s="533"/>
      <c r="T215" s="569"/>
      <c r="U215" s="18"/>
      <c r="V215" s="17"/>
      <c r="W215" s="17"/>
    </row>
    <row r="216" spans="1:23" ht="49.9" customHeight="1" x14ac:dyDescent="0.6">
      <c r="A216" s="24">
        <v>1030</v>
      </c>
      <c r="B216" s="22" t="s">
        <v>55</v>
      </c>
      <c r="C216" s="22"/>
      <c r="D216" s="36"/>
      <c r="E216" s="467"/>
      <c r="F216" s="19">
        <v>31.85</v>
      </c>
      <c r="G216" s="46">
        <f>J216</f>
        <v>41.256103896103895</v>
      </c>
      <c r="H216" s="18">
        <f>F216-0.36</f>
        <v>31.490000000000002</v>
      </c>
      <c r="I216" s="17">
        <f>SUM(H216/0.77)</f>
        <v>40.896103896103895</v>
      </c>
      <c r="J216" s="17">
        <f>SUM(I216+0.36)</f>
        <v>41.256103896103895</v>
      </c>
      <c r="N216" s="24"/>
      <c r="O216" s="23" t="s">
        <v>32</v>
      </c>
      <c r="P216" s="22"/>
      <c r="Q216" s="467"/>
      <c r="R216" s="19">
        <v>2</v>
      </c>
      <c r="S216" s="19">
        <v>27.98</v>
      </c>
      <c r="T216" s="46">
        <f>W216</f>
        <v>36.230129870129872</v>
      </c>
      <c r="U216" s="18">
        <f t="shared" ref="U216" si="161">S216-0.36</f>
        <v>27.62</v>
      </c>
      <c r="V216" s="17">
        <f t="shared" ref="V216" si="162">SUM(U216/0.77)</f>
        <v>35.870129870129873</v>
      </c>
      <c r="W216" s="17">
        <f t="shared" ref="W216" si="163">SUM(V216+0.36)</f>
        <v>36.230129870129872</v>
      </c>
    </row>
    <row r="217" spans="1:23" ht="49.9" customHeight="1" x14ac:dyDescent="0.7">
      <c r="A217" s="53"/>
      <c r="B217" s="239" t="s">
        <v>51</v>
      </c>
      <c r="C217" s="28"/>
      <c r="D217" s="27"/>
      <c r="E217" s="460" t="s">
        <v>331</v>
      </c>
      <c r="F217" s="460"/>
      <c r="G217" s="461"/>
      <c r="H217" s="18"/>
      <c r="I217" s="17"/>
      <c r="J217" s="17"/>
      <c r="N217" s="71"/>
      <c r="O217" s="527" t="s">
        <v>612</v>
      </c>
      <c r="P217" s="528"/>
      <c r="Q217" s="528"/>
      <c r="R217" s="528"/>
      <c r="S217" s="528"/>
      <c r="T217" s="529"/>
      <c r="U217" s="18"/>
      <c r="V217" s="17"/>
      <c r="W217" s="17"/>
    </row>
    <row r="218" spans="1:23" ht="49.9" customHeight="1" x14ac:dyDescent="0.6">
      <c r="A218" s="24">
        <v>5094</v>
      </c>
      <c r="B218" s="23" t="s">
        <v>50</v>
      </c>
      <c r="C218" s="22"/>
      <c r="D218" s="31"/>
      <c r="E218" s="36" t="s">
        <v>37</v>
      </c>
      <c r="F218" s="19">
        <v>26.49</v>
      </c>
      <c r="G218" s="46">
        <f>J218</f>
        <v>34.295064935064936</v>
      </c>
      <c r="H218" s="18">
        <f>F218-0.36</f>
        <v>26.13</v>
      </c>
      <c r="I218" s="17">
        <f>SUM(H218/0.77)</f>
        <v>33.935064935064936</v>
      </c>
      <c r="J218" s="17">
        <f>SUM(I218+0.36)</f>
        <v>34.295064935064936</v>
      </c>
      <c r="N218" s="24">
        <v>5151</v>
      </c>
      <c r="O218" s="23" t="s">
        <v>613</v>
      </c>
      <c r="P218" s="22"/>
      <c r="Q218" s="467"/>
      <c r="R218" s="19"/>
      <c r="S218" s="19">
        <v>29.98</v>
      </c>
      <c r="T218" s="46">
        <f>W218</f>
        <v>38.827532467532464</v>
      </c>
      <c r="U218" s="18">
        <f t="shared" ref="U218:U219" si="164">S218-0.36</f>
        <v>29.62</v>
      </c>
      <c r="V218" s="17">
        <f>SUM(U218/0.77)</f>
        <v>38.467532467532465</v>
      </c>
      <c r="W218" s="17">
        <f>SUM(V218+0.36)</f>
        <v>38.827532467532464</v>
      </c>
    </row>
    <row r="219" spans="1:23" ht="49.9" customHeight="1" x14ac:dyDescent="0.7">
      <c r="A219" s="53"/>
      <c r="B219" s="239" t="s">
        <v>325</v>
      </c>
      <c r="C219" s="28"/>
      <c r="D219" s="27"/>
      <c r="E219" s="460" t="s">
        <v>326</v>
      </c>
      <c r="F219" s="460"/>
      <c r="G219" s="461"/>
      <c r="H219" s="18">
        <f>F217-0.36</f>
        <v>-0.36</v>
      </c>
      <c r="I219" s="17">
        <f>SUM(H219/0.77)</f>
        <v>-0.46753246753246752</v>
      </c>
      <c r="J219" s="17"/>
      <c r="N219" s="24">
        <v>5150</v>
      </c>
      <c r="O219" s="23" t="s">
        <v>614</v>
      </c>
      <c r="P219" s="22"/>
      <c r="Q219" s="467"/>
      <c r="R219" s="19"/>
      <c r="S219" s="19">
        <v>29.98</v>
      </c>
      <c r="T219" s="46">
        <f>W219</f>
        <v>38.827532467532464</v>
      </c>
      <c r="U219" s="18">
        <f t="shared" si="164"/>
        <v>29.62</v>
      </c>
      <c r="V219" s="17">
        <f>SUM(U219/0.77)</f>
        <v>38.467532467532465</v>
      </c>
      <c r="W219" s="17">
        <f>SUM(V219+0.36)</f>
        <v>38.827532467532464</v>
      </c>
    </row>
    <row r="220" spans="1:23" ht="49.9" customHeight="1" x14ac:dyDescent="0.7">
      <c r="A220" s="24">
        <v>4490</v>
      </c>
      <c r="B220" s="22" t="s">
        <v>23</v>
      </c>
      <c r="C220" s="22"/>
      <c r="D220" s="31"/>
      <c r="E220" s="19"/>
      <c r="F220" s="19">
        <v>27.99</v>
      </c>
      <c r="G220" s="46">
        <v>36.24</v>
      </c>
      <c r="H220" s="18"/>
      <c r="I220" s="17"/>
      <c r="J220" s="17"/>
      <c r="N220" s="71"/>
      <c r="O220" s="234" t="s">
        <v>56</v>
      </c>
      <c r="P220" s="28"/>
      <c r="Q220" s="461"/>
      <c r="R220" s="620" t="s">
        <v>255</v>
      </c>
      <c r="S220" s="621"/>
      <c r="T220" s="622"/>
      <c r="U220" s="18" t="e">
        <f>R220-0.36</f>
        <v>#VALUE!</v>
      </c>
      <c r="V220" s="17" t="e">
        <f t="shared" ref="V220:V229" si="165">SUM(U220/0.77)</f>
        <v>#VALUE!</v>
      </c>
      <c r="W220" s="17" t="e">
        <f>SUM(#REF!+0.36)</f>
        <v>#REF!</v>
      </c>
    </row>
    <row r="221" spans="1:23" ht="49.9" customHeight="1" x14ac:dyDescent="0.6">
      <c r="A221" s="24">
        <v>4494</v>
      </c>
      <c r="B221" s="23" t="s">
        <v>18</v>
      </c>
      <c r="C221" s="22"/>
      <c r="D221" s="21"/>
      <c r="E221" s="20"/>
      <c r="F221" s="19">
        <v>35.99</v>
      </c>
      <c r="G221" s="19">
        <f>J221</f>
        <v>46.686493506493505</v>
      </c>
      <c r="H221" s="18">
        <f>F221-0.18</f>
        <v>35.81</v>
      </c>
      <c r="I221" s="17">
        <f t="shared" ref="I221:I222" si="166">SUM(H221/0.77)</f>
        <v>46.506493506493506</v>
      </c>
      <c r="J221" s="17">
        <f>SUM(I221+0.18)</f>
        <v>46.686493506493505</v>
      </c>
      <c r="N221" s="24">
        <v>4830</v>
      </c>
      <c r="O221" s="23" t="s">
        <v>54</v>
      </c>
      <c r="P221" s="22"/>
      <c r="Q221" s="467"/>
      <c r="R221" s="19"/>
      <c r="S221" s="19">
        <v>23.5</v>
      </c>
      <c r="T221" s="19">
        <f t="shared" ref="T221:T229" si="167">W221</f>
        <v>30.465714285714284</v>
      </c>
      <c r="U221" s="263">
        <f t="shared" ref="U221:U228" si="168">S221-0.18</f>
        <v>23.32</v>
      </c>
      <c r="V221" s="264">
        <f t="shared" si="165"/>
        <v>30.285714285714285</v>
      </c>
      <c r="W221" s="264">
        <f t="shared" ref="W221:W228" si="169">SUM(V221+0.18)</f>
        <v>30.465714285714284</v>
      </c>
    </row>
    <row r="222" spans="1:23" ht="49.9" customHeight="1" x14ac:dyDescent="0.7">
      <c r="A222" s="53"/>
      <c r="B222" s="239" t="s">
        <v>49</v>
      </c>
      <c r="C222" s="28"/>
      <c r="D222" s="27"/>
      <c r="E222" s="460" t="s">
        <v>326</v>
      </c>
      <c r="F222" s="460"/>
      <c r="G222" s="461"/>
      <c r="H222" s="18">
        <f>F222-0.27</f>
        <v>-0.27</v>
      </c>
      <c r="I222" s="17">
        <f t="shared" si="166"/>
        <v>-0.35064935064935066</v>
      </c>
      <c r="J222" s="17">
        <f>SUM(I222+0.27)</f>
        <v>-8.0649350649350637E-2</v>
      </c>
      <c r="N222" s="24">
        <v>4831</v>
      </c>
      <c r="O222" s="23" t="s">
        <v>52</v>
      </c>
      <c r="P222" s="22"/>
      <c r="Q222" s="467"/>
      <c r="R222" s="19"/>
      <c r="S222" s="19">
        <v>23.5</v>
      </c>
      <c r="T222" s="19">
        <f t="shared" si="167"/>
        <v>30.465714285714284</v>
      </c>
      <c r="U222" s="263">
        <f t="shared" si="168"/>
        <v>23.32</v>
      </c>
      <c r="V222" s="264">
        <f t="shared" si="165"/>
        <v>30.285714285714285</v>
      </c>
      <c r="W222" s="264">
        <f t="shared" si="169"/>
        <v>30.465714285714284</v>
      </c>
    </row>
    <row r="223" spans="1:23" ht="49.9" customHeight="1" x14ac:dyDescent="0.6">
      <c r="A223" s="24">
        <v>4471</v>
      </c>
      <c r="B223" s="23" t="s">
        <v>23</v>
      </c>
      <c r="C223" s="22"/>
      <c r="D223" s="36"/>
      <c r="E223" s="19"/>
      <c r="F223" s="24">
        <v>28.99</v>
      </c>
      <c r="G223" s="19">
        <f>J223</f>
        <v>37.541818181818179</v>
      </c>
      <c r="H223" s="18">
        <f>F223-0.36</f>
        <v>28.63</v>
      </c>
      <c r="I223" s="17">
        <f>SUM(H223/0.77)</f>
        <v>37.18181818181818</v>
      </c>
      <c r="J223" s="17">
        <f>SUM(I223+0.36)</f>
        <v>37.541818181818179</v>
      </c>
      <c r="N223" s="24">
        <v>4833</v>
      </c>
      <c r="O223" s="23" t="s">
        <v>335</v>
      </c>
      <c r="P223" s="22"/>
      <c r="Q223" s="467"/>
      <c r="R223" s="19"/>
      <c r="S223" s="19">
        <v>23.5</v>
      </c>
      <c r="T223" s="19">
        <f t="shared" si="167"/>
        <v>30.465714285714284</v>
      </c>
      <c r="U223" s="263">
        <f t="shared" si="168"/>
        <v>23.32</v>
      </c>
      <c r="V223" s="264">
        <f t="shared" si="165"/>
        <v>30.285714285714285</v>
      </c>
      <c r="W223" s="264">
        <f t="shared" si="169"/>
        <v>30.465714285714284</v>
      </c>
    </row>
    <row r="224" spans="1:23" ht="49.9" customHeight="1" x14ac:dyDescent="0.6">
      <c r="A224" s="24">
        <v>4472</v>
      </c>
      <c r="B224" s="23" t="s">
        <v>47</v>
      </c>
      <c r="C224" s="22"/>
      <c r="D224" s="36"/>
      <c r="E224" s="24" t="s">
        <v>37</v>
      </c>
      <c r="F224" s="24">
        <v>25.98</v>
      </c>
      <c r="G224" s="19">
        <f>J224</f>
        <v>33.632727272727273</v>
      </c>
      <c r="H224" s="18">
        <f>F224-0.36</f>
        <v>25.62</v>
      </c>
      <c r="I224" s="17">
        <f>SUM(H224/0.77)</f>
        <v>33.272727272727273</v>
      </c>
      <c r="J224" s="17">
        <f>SUM(I224+0.36)</f>
        <v>33.632727272727273</v>
      </c>
      <c r="N224" s="24">
        <v>4832</v>
      </c>
      <c r="O224" s="23" t="s">
        <v>514</v>
      </c>
      <c r="P224" s="22"/>
      <c r="Q224" s="467"/>
      <c r="R224" s="19"/>
      <c r="S224" s="19">
        <v>23.5</v>
      </c>
      <c r="T224" s="19">
        <f t="shared" si="167"/>
        <v>30.465714285714284</v>
      </c>
      <c r="U224" s="263">
        <f t="shared" si="168"/>
        <v>23.32</v>
      </c>
      <c r="V224" s="264">
        <f t="shared" si="165"/>
        <v>30.285714285714285</v>
      </c>
      <c r="W224" s="264">
        <f t="shared" si="169"/>
        <v>30.465714285714284</v>
      </c>
    </row>
    <row r="225" spans="1:23" ht="49.9" customHeight="1" x14ac:dyDescent="0.6">
      <c r="A225" s="540" t="s">
        <v>45</v>
      </c>
      <c r="B225" s="541"/>
      <c r="C225" s="541"/>
      <c r="D225" s="541"/>
      <c r="E225" s="541"/>
      <c r="F225" s="541"/>
      <c r="G225" s="542"/>
      <c r="H225" s="18"/>
      <c r="I225" s="17"/>
      <c r="J225" s="17"/>
      <c r="N225" s="24">
        <v>4837</v>
      </c>
      <c r="O225" s="23" t="s">
        <v>48</v>
      </c>
      <c r="P225" s="22"/>
      <c r="Q225" s="467"/>
      <c r="R225" s="19"/>
      <c r="S225" s="19">
        <v>23.5</v>
      </c>
      <c r="T225" s="19">
        <f t="shared" si="167"/>
        <v>30.465714285714284</v>
      </c>
      <c r="U225" s="263">
        <f t="shared" si="168"/>
        <v>23.32</v>
      </c>
      <c r="V225" s="264">
        <f t="shared" si="165"/>
        <v>30.285714285714285</v>
      </c>
      <c r="W225" s="264">
        <f t="shared" si="169"/>
        <v>30.465714285714284</v>
      </c>
    </row>
    <row r="226" spans="1:23" ht="49.9" customHeight="1" x14ac:dyDescent="0.7">
      <c r="A226" s="62"/>
      <c r="B226" s="234" t="s">
        <v>333</v>
      </c>
      <c r="C226" s="28"/>
      <c r="D226" s="27"/>
      <c r="E226" s="291" t="s">
        <v>326</v>
      </c>
      <c r="F226" s="25"/>
      <c r="G226" s="25"/>
      <c r="H226" s="18">
        <f>F228-0.36</f>
        <v>-0.36</v>
      </c>
      <c r="I226" s="17">
        <f t="shared" ref="I226:I246" si="170">SUM(H226/0.77)</f>
        <v>-0.46753246753246752</v>
      </c>
      <c r="J226" s="17">
        <f t="shared" ref="J226:J246" si="171">SUM(I226+0.36)</f>
        <v>-0.10753246753246753</v>
      </c>
      <c r="N226" s="24">
        <v>4833</v>
      </c>
      <c r="O226" s="23" t="s">
        <v>518</v>
      </c>
      <c r="P226" s="22"/>
      <c r="Q226" s="467"/>
      <c r="R226" s="19"/>
      <c r="S226" s="19">
        <v>23.5</v>
      </c>
      <c r="T226" s="19">
        <f>W226</f>
        <v>30.465714285714284</v>
      </c>
      <c r="U226" s="263">
        <f t="shared" si="168"/>
        <v>23.32</v>
      </c>
      <c r="V226" s="264">
        <f>SUM(U226/0.77)</f>
        <v>30.285714285714285</v>
      </c>
      <c r="W226" s="264">
        <f>SUM(V226+0.18)</f>
        <v>30.465714285714284</v>
      </c>
    </row>
    <row r="227" spans="1:23" ht="49.9" customHeight="1" x14ac:dyDescent="0.6">
      <c r="A227" s="24">
        <v>4489</v>
      </c>
      <c r="B227" s="23" t="s">
        <v>334</v>
      </c>
      <c r="C227" s="22"/>
      <c r="D227" s="31"/>
      <c r="E227" s="19"/>
      <c r="F227" s="24">
        <v>26.99</v>
      </c>
      <c r="G227" s="46">
        <f>J227</f>
        <v>34.94441558441558</v>
      </c>
      <c r="H227" s="18">
        <f>F227-0.36</f>
        <v>26.63</v>
      </c>
      <c r="I227" s="17">
        <f>SUM(H227/0.77)</f>
        <v>34.584415584415581</v>
      </c>
      <c r="J227" s="17">
        <f>SUM(I227+0.36)</f>
        <v>34.94441558441558</v>
      </c>
      <c r="N227" s="24">
        <v>4834</v>
      </c>
      <c r="O227" s="23" t="s">
        <v>513</v>
      </c>
      <c r="P227" s="22"/>
      <c r="Q227" s="467"/>
      <c r="R227" s="19"/>
      <c r="S227" s="19">
        <v>23.5</v>
      </c>
      <c r="T227" s="19">
        <f>W227</f>
        <v>30.465714285714284</v>
      </c>
      <c r="U227" s="263">
        <f t="shared" si="168"/>
        <v>23.32</v>
      </c>
      <c r="V227" s="264">
        <f>SUM(U227/0.77)</f>
        <v>30.285714285714285</v>
      </c>
      <c r="W227" s="264">
        <f>SUM(V227+0.18)</f>
        <v>30.465714285714284</v>
      </c>
    </row>
    <row r="228" spans="1:23" ht="49.9" customHeight="1" x14ac:dyDescent="0.7">
      <c r="A228" s="70"/>
      <c r="B228" s="236" t="s">
        <v>44</v>
      </c>
      <c r="C228" s="33"/>
      <c r="D228" s="27"/>
      <c r="E228" s="69" t="s">
        <v>35</v>
      </c>
      <c r="F228" s="68"/>
      <c r="G228" s="68"/>
      <c r="H228" s="18">
        <f>F233-0.36</f>
        <v>-0.36</v>
      </c>
      <c r="I228" s="17">
        <f>SUM(H228/0.77)</f>
        <v>-0.46753246753246752</v>
      </c>
      <c r="J228" s="17">
        <f>SUM(I228+0.36)</f>
        <v>-0.10753246753246753</v>
      </c>
      <c r="N228" s="24">
        <v>4839</v>
      </c>
      <c r="O228" s="23" t="s">
        <v>46</v>
      </c>
      <c r="P228" s="22"/>
      <c r="Q228" s="467"/>
      <c r="R228" s="19"/>
      <c r="S228" s="19">
        <v>23.5</v>
      </c>
      <c r="T228" s="19">
        <f t="shared" si="167"/>
        <v>30.465714285714284</v>
      </c>
      <c r="U228" s="263">
        <f t="shared" si="168"/>
        <v>23.32</v>
      </c>
      <c r="V228" s="264">
        <f t="shared" si="165"/>
        <v>30.285714285714285</v>
      </c>
      <c r="W228" s="264">
        <f t="shared" si="169"/>
        <v>30.465714285714284</v>
      </c>
    </row>
    <row r="229" spans="1:23" ht="49.9" customHeight="1" x14ac:dyDescent="0.6">
      <c r="A229" s="24">
        <v>777</v>
      </c>
      <c r="B229" s="23" t="s">
        <v>32</v>
      </c>
      <c r="C229" s="22"/>
      <c r="D229" s="36"/>
      <c r="E229" s="19"/>
      <c r="F229" s="19">
        <v>16.149999999999999</v>
      </c>
      <c r="G229" s="46">
        <f>J229</f>
        <v>20.866493506493505</v>
      </c>
      <c r="H229" s="18">
        <f>F229-0.36</f>
        <v>15.79</v>
      </c>
      <c r="I229" s="17">
        <f t="shared" si="170"/>
        <v>20.506493506493506</v>
      </c>
      <c r="J229" s="17">
        <f t="shared" si="171"/>
        <v>20.866493506493505</v>
      </c>
      <c r="N229" s="24">
        <v>4851</v>
      </c>
      <c r="O229" s="247" t="s">
        <v>519</v>
      </c>
      <c r="P229" s="247"/>
      <c r="Q229" s="246"/>
      <c r="R229" s="19"/>
      <c r="S229" s="19">
        <v>25.98</v>
      </c>
      <c r="T229" s="19">
        <f t="shared" si="167"/>
        <v>33.632727272727273</v>
      </c>
      <c r="U229" s="13">
        <f>S229-0.36</f>
        <v>25.62</v>
      </c>
      <c r="V229" s="13">
        <f t="shared" si="165"/>
        <v>33.272727272727273</v>
      </c>
      <c r="W229" s="13">
        <f t="shared" ref="W229" si="172">SUM(V229+0.36)</f>
        <v>33.632727272727273</v>
      </c>
    </row>
    <row r="230" spans="1:23" ht="49.9" customHeight="1" x14ac:dyDescent="0.7">
      <c r="A230" s="71"/>
      <c r="B230" s="568" t="s">
        <v>321</v>
      </c>
      <c r="C230" s="533"/>
      <c r="D230" s="533"/>
      <c r="E230" s="533"/>
      <c r="F230" s="533"/>
      <c r="G230" s="569"/>
      <c r="H230" s="18">
        <f>F233-0.36</f>
        <v>-0.36</v>
      </c>
      <c r="I230" s="17">
        <f t="shared" si="170"/>
        <v>-0.46753246753246752</v>
      </c>
      <c r="J230" s="17">
        <f t="shared" si="171"/>
        <v>-0.10753246753246753</v>
      </c>
      <c r="N230" s="424"/>
      <c r="O230" s="548" t="s">
        <v>520</v>
      </c>
      <c r="P230" s="616"/>
      <c r="Q230" s="616"/>
      <c r="R230" s="616"/>
      <c r="S230" s="616"/>
      <c r="T230" s="617"/>
    </row>
    <row r="231" spans="1:23" ht="49.9" customHeight="1" x14ac:dyDescent="0.6">
      <c r="A231" s="102">
        <v>764</v>
      </c>
      <c r="B231" s="23" t="s">
        <v>698</v>
      </c>
      <c r="C231" s="22"/>
      <c r="D231" s="36"/>
      <c r="E231" s="19"/>
      <c r="F231" s="19">
        <v>25.49</v>
      </c>
      <c r="G231" s="46">
        <f>J231</f>
        <v>32.996363636363633</v>
      </c>
      <c r="H231" s="18">
        <f>F231-0.36</f>
        <v>25.13</v>
      </c>
      <c r="I231" s="17">
        <f t="shared" si="170"/>
        <v>32.636363636363633</v>
      </c>
      <c r="J231" s="17">
        <f t="shared" si="171"/>
        <v>32.996363636363633</v>
      </c>
      <c r="N231" s="24">
        <v>4852</v>
      </c>
      <c r="O231" s="547" t="s">
        <v>521</v>
      </c>
      <c r="P231" s="547"/>
      <c r="Q231" s="547"/>
      <c r="R231" s="19"/>
      <c r="S231" s="19">
        <v>34</v>
      </c>
      <c r="T231" s="19">
        <f t="shared" ref="T231:T233" si="173">W231</f>
        <v>44.048311688311685</v>
      </c>
      <c r="U231" s="13">
        <f>S231-0.36</f>
        <v>33.64</v>
      </c>
      <c r="V231" s="13">
        <f t="shared" ref="V231:V233" si="174">SUM(U231/0.77)</f>
        <v>43.688311688311686</v>
      </c>
      <c r="W231" s="13">
        <f t="shared" ref="W231:W233" si="175">SUM(V231+0.36)</f>
        <v>44.048311688311685</v>
      </c>
    </row>
    <row r="232" spans="1:23" ht="49.9" customHeight="1" x14ac:dyDescent="0.6">
      <c r="A232" s="24">
        <v>760</v>
      </c>
      <c r="B232" s="23" t="s">
        <v>32</v>
      </c>
      <c r="C232" s="22"/>
      <c r="D232" s="36"/>
      <c r="E232" s="19"/>
      <c r="F232" s="19">
        <v>18.78</v>
      </c>
      <c r="G232" s="46">
        <v>24.28</v>
      </c>
      <c r="H232" s="18"/>
      <c r="I232" s="17"/>
      <c r="J232" s="17"/>
      <c r="N232" s="24">
        <v>4853</v>
      </c>
      <c r="O232" s="630" t="s">
        <v>522</v>
      </c>
      <c r="P232" s="631"/>
      <c r="Q232" s="632"/>
      <c r="R232" s="19"/>
      <c r="S232" s="19">
        <v>34</v>
      </c>
      <c r="T232" s="19">
        <f t="shared" si="173"/>
        <v>44.048311688311685</v>
      </c>
      <c r="U232" s="13">
        <f>S232-0.36</f>
        <v>33.64</v>
      </c>
      <c r="V232" s="13">
        <f t="shared" si="174"/>
        <v>43.688311688311686</v>
      </c>
      <c r="W232" s="13">
        <f t="shared" si="175"/>
        <v>44.048311688311685</v>
      </c>
    </row>
    <row r="233" spans="1:23" ht="49.9" customHeight="1" x14ac:dyDescent="0.7">
      <c r="A233" s="62"/>
      <c r="B233" s="234" t="s">
        <v>42</v>
      </c>
      <c r="C233" s="28"/>
      <c r="D233" s="27"/>
      <c r="E233" s="66" t="s">
        <v>35</v>
      </c>
      <c r="F233" s="25"/>
      <c r="G233" s="25"/>
      <c r="H233" s="18">
        <f>F235-0.36</f>
        <v>-0.36</v>
      </c>
      <c r="I233" s="17">
        <f t="shared" ref="I233" si="176">SUM(H233/0.77)</f>
        <v>-0.46753246753246752</v>
      </c>
      <c r="J233" s="17">
        <f t="shared" ref="J233" si="177">SUM(I233+0.36)</f>
        <v>-0.10753246753246753</v>
      </c>
      <c r="N233" s="24">
        <v>4854</v>
      </c>
      <c r="O233" s="547" t="s">
        <v>523</v>
      </c>
      <c r="P233" s="547"/>
      <c r="Q233" s="547"/>
      <c r="R233" s="19"/>
      <c r="S233" s="19">
        <v>34</v>
      </c>
      <c r="T233" s="19">
        <f t="shared" si="173"/>
        <v>44.048311688311685</v>
      </c>
      <c r="U233" s="13">
        <f>S233-0.36</f>
        <v>33.64</v>
      </c>
      <c r="V233" s="13">
        <f t="shared" si="174"/>
        <v>43.688311688311686</v>
      </c>
      <c r="W233" s="13">
        <f t="shared" si="175"/>
        <v>44.048311688311685</v>
      </c>
    </row>
    <row r="234" spans="1:23" ht="49.9" customHeight="1" x14ac:dyDescent="0.7">
      <c r="A234" s="24">
        <v>5079</v>
      </c>
      <c r="B234" s="23" t="s">
        <v>41</v>
      </c>
      <c r="C234" s="22"/>
      <c r="D234" s="31"/>
      <c r="E234" s="19"/>
      <c r="F234" s="24">
        <v>18.489999999999998</v>
      </c>
      <c r="G234" s="46">
        <f>J234</f>
        <v>23.905454545454543</v>
      </c>
      <c r="H234" s="18">
        <f t="shared" ref="H234:H242" si="178">F234-0.36</f>
        <v>18.13</v>
      </c>
      <c r="I234" s="17">
        <f t="shared" si="170"/>
        <v>23.545454545454543</v>
      </c>
      <c r="J234" s="17">
        <f t="shared" si="171"/>
        <v>23.905454545454543</v>
      </c>
      <c r="N234" s="207"/>
      <c r="O234" s="237" t="s">
        <v>229</v>
      </c>
      <c r="P234" s="198"/>
      <c r="Q234" s="200"/>
      <c r="R234" s="201"/>
      <c r="S234" s="201"/>
      <c r="T234" s="208"/>
      <c r="U234" s="18"/>
      <c r="V234" s="17"/>
      <c r="W234" s="17"/>
    </row>
    <row r="235" spans="1:23" ht="49.9" customHeight="1" x14ac:dyDescent="0.7">
      <c r="A235" s="62"/>
      <c r="B235" s="234" t="s">
        <v>40</v>
      </c>
      <c r="C235" s="28"/>
      <c r="D235" s="27"/>
      <c r="E235" s="459" t="s">
        <v>35</v>
      </c>
      <c r="F235" s="25"/>
      <c r="G235" s="25"/>
      <c r="H235" s="18">
        <f t="shared" si="178"/>
        <v>-0.36</v>
      </c>
      <c r="I235" s="17">
        <f t="shared" si="170"/>
        <v>-0.46753246753246752</v>
      </c>
      <c r="J235" s="17">
        <f t="shared" si="171"/>
        <v>-0.10753246753246753</v>
      </c>
      <c r="N235" s="24">
        <v>8101</v>
      </c>
      <c r="O235" s="13" t="s">
        <v>323</v>
      </c>
      <c r="Q235" s="463"/>
      <c r="R235" s="258"/>
      <c r="S235" s="43">
        <v>33</v>
      </c>
      <c r="T235" s="43">
        <v>42.92</v>
      </c>
      <c r="U235" s="18"/>
      <c r="V235" s="17"/>
      <c r="W235" s="17"/>
    </row>
    <row r="236" spans="1:23" ht="49.9" customHeight="1" x14ac:dyDescent="0.6">
      <c r="A236" s="24">
        <v>781</v>
      </c>
      <c r="B236" s="23" t="s">
        <v>23</v>
      </c>
      <c r="C236" s="22"/>
      <c r="D236" s="36"/>
      <c r="E236" s="19"/>
      <c r="F236" s="19">
        <v>22.2</v>
      </c>
      <c r="G236" s="46">
        <f>J236</f>
        <v>28.723636363636363</v>
      </c>
      <c r="H236" s="18">
        <f t="shared" si="178"/>
        <v>21.84</v>
      </c>
      <c r="I236" s="17">
        <f t="shared" si="170"/>
        <v>28.363636363636363</v>
      </c>
      <c r="J236" s="17">
        <f t="shared" si="171"/>
        <v>28.723636363636363</v>
      </c>
      <c r="N236" s="24">
        <v>8102</v>
      </c>
      <c r="O236" s="457" t="s">
        <v>338</v>
      </c>
      <c r="P236" s="457"/>
      <c r="Q236" s="457"/>
      <c r="R236" s="111"/>
      <c r="S236" s="43">
        <v>33</v>
      </c>
      <c r="T236" s="43">
        <v>42.92</v>
      </c>
      <c r="U236" s="18"/>
      <c r="V236" s="17"/>
      <c r="W236" s="17"/>
    </row>
    <row r="237" spans="1:23" ht="49.9" customHeight="1" x14ac:dyDescent="0.65">
      <c r="A237" s="24">
        <v>787</v>
      </c>
      <c r="B237" s="23" t="s">
        <v>32</v>
      </c>
      <c r="C237" s="22"/>
      <c r="D237" s="36"/>
      <c r="E237" s="19"/>
      <c r="F237" s="19">
        <v>20.28</v>
      </c>
      <c r="G237" s="46">
        <f>J237</f>
        <v>26.230129870129872</v>
      </c>
      <c r="H237" s="18">
        <f t="shared" si="178"/>
        <v>19.920000000000002</v>
      </c>
      <c r="I237" s="17">
        <f t="shared" si="170"/>
        <v>25.870129870129873</v>
      </c>
      <c r="J237" s="17">
        <f t="shared" si="171"/>
        <v>26.230129870129872</v>
      </c>
      <c r="N237" s="576" t="s">
        <v>319</v>
      </c>
      <c r="O237" s="577"/>
      <c r="P237" s="577"/>
      <c r="Q237" s="577"/>
      <c r="R237" s="577"/>
      <c r="S237" s="577"/>
      <c r="T237" s="577"/>
      <c r="V237" s="15"/>
      <c r="W237" s="15"/>
    </row>
    <row r="238" spans="1:23" ht="49.9" customHeight="1" x14ac:dyDescent="0.7">
      <c r="A238" s="62"/>
      <c r="B238" s="234" t="s">
        <v>36</v>
      </c>
      <c r="C238" s="28"/>
      <c r="D238" s="27"/>
      <c r="E238" s="460" t="s">
        <v>35</v>
      </c>
      <c r="F238" s="25"/>
      <c r="G238" s="25"/>
      <c r="H238" s="18">
        <f t="shared" si="178"/>
        <v>-0.36</v>
      </c>
      <c r="I238" s="17">
        <f t="shared" si="170"/>
        <v>-0.46753246753246752</v>
      </c>
      <c r="J238" s="17">
        <f t="shared" si="171"/>
        <v>-0.10753246753246753</v>
      </c>
      <c r="N238" s="249"/>
      <c r="O238" s="528" t="s">
        <v>327</v>
      </c>
      <c r="P238" s="528"/>
      <c r="Q238" s="528"/>
      <c r="R238" s="528"/>
      <c r="S238" s="528"/>
      <c r="T238" s="528"/>
      <c r="V238" s="15"/>
      <c r="W238" s="15"/>
    </row>
    <row r="239" spans="1:23" ht="49.9" customHeight="1" x14ac:dyDescent="0.6">
      <c r="A239" s="24">
        <v>790</v>
      </c>
      <c r="B239" s="23" t="s">
        <v>23</v>
      </c>
      <c r="C239" s="22"/>
      <c r="D239" s="36"/>
      <c r="E239" s="19"/>
      <c r="F239" s="19">
        <v>22.2</v>
      </c>
      <c r="G239" s="46">
        <f>J239</f>
        <v>28.723636363636363</v>
      </c>
      <c r="H239" s="18">
        <f t="shared" si="178"/>
        <v>21.84</v>
      </c>
      <c r="I239" s="17">
        <f t="shared" si="170"/>
        <v>28.363636363636363</v>
      </c>
      <c r="J239" s="17">
        <f t="shared" si="171"/>
        <v>28.723636363636363</v>
      </c>
      <c r="N239" s="252" t="s">
        <v>658</v>
      </c>
      <c r="O239" s="547" t="s">
        <v>629</v>
      </c>
      <c r="P239" s="547"/>
      <c r="Q239" s="547"/>
      <c r="R239" s="19"/>
      <c r="S239" s="19">
        <v>37.76</v>
      </c>
      <c r="T239" s="19">
        <f t="shared" ref="T239:T241" si="179">W239</f>
        <v>48.931428571428569</v>
      </c>
      <c r="U239" s="13">
        <f>S239-0.36</f>
        <v>37.4</v>
      </c>
      <c r="V239" s="15">
        <f t="shared" ref="V239:V241" si="180">SUM(U239/0.77)</f>
        <v>48.571428571428569</v>
      </c>
      <c r="W239" s="15">
        <f t="shared" ref="W239:W241" si="181">SUM(V239+0.36)</f>
        <v>48.931428571428569</v>
      </c>
    </row>
    <row r="240" spans="1:23" ht="49.9" customHeight="1" x14ac:dyDescent="0.6">
      <c r="A240" s="24">
        <v>797</v>
      </c>
      <c r="B240" s="23" t="s">
        <v>32</v>
      </c>
      <c r="C240" s="22"/>
      <c r="D240" s="36"/>
      <c r="E240" s="19"/>
      <c r="F240" s="19">
        <v>20.28</v>
      </c>
      <c r="G240" s="46">
        <f>J240</f>
        <v>26.230129870129872</v>
      </c>
      <c r="H240" s="18">
        <f t="shared" si="178"/>
        <v>19.920000000000002</v>
      </c>
      <c r="I240" s="17">
        <f t="shared" si="170"/>
        <v>25.870129870129873</v>
      </c>
      <c r="J240" s="17">
        <f t="shared" si="171"/>
        <v>26.230129870129872</v>
      </c>
      <c r="N240" s="252">
        <v>8000</v>
      </c>
      <c r="O240" s="547" t="s">
        <v>328</v>
      </c>
      <c r="P240" s="547"/>
      <c r="Q240" s="547"/>
      <c r="R240" s="19"/>
      <c r="S240" s="19">
        <v>54</v>
      </c>
      <c r="T240" s="19">
        <f t="shared" si="179"/>
        <v>70.022337662337662</v>
      </c>
      <c r="U240" s="13">
        <f>S240-0.36</f>
        <v>53.64</v>
      </c>
      <c r="V240" s="463">
        <f t="shared" si="180"/>
        <v>69.662337662337663</v>
      </c>
      <c r="W240" s="463">
        <f t="shared" si="181"/>
        <v>70.022337662337662</v>
      </c>
    </row>
    <row r="241" spans="1:23" ht="49.9" customHeight="1" x14ac:dyDescent="0.7">
      <c r="A241" s="53"/>
      <c r="B241" s="239" t="s">
        <v>31</v>
      </c>
      <c r="C241" s="28"/>
      <c r="D241" s="27"/>
      <c r="E241" s="56"/>
      <c r="F241" s="460"/>
      <c r="G241" s="461"/>
      <c r="H241" s="18">
        <f t="shared" si="178"/>
        <v>-0.36</v>
      </c>
      <c r="I241" s="17">
        <f t="shared" si="170"/>
        <v>-0.46753246753246752</v>
      </c>
      <c r="J241" s="17">
        <f t="shared" si="171"/>
        <v>-0.10753246753246753</v>
      </c>
      <c r="N241" s="252">
        <v>8001</v>
      </c>
      <c r="O241" s="551" t="s">
        <v>329</v>
      </c>
      <c r="P241" s="551"/>
      <c r="Q241" s="551"/>
      <c r="R241" s="19"/>
      <c r="S241" s="19">
        <v>54</v>
      </c>
      <c r="T241" s="19">
        <f t="shared" si="179"/>
        <v>70.022337662337662</v>
      </c>
      <c r="U241" s="13">
        <f>S241-0.36</f>
        <v>53.64</v>
      </c>
      <c r="V241" s="463">
        <f t="shared" si="180"/>
        <v>69.662337662337663</v>
      </c>
      <c r="W241" s="463">
        <f t="shared" si="181"/>
        <v>70.022337662337662</v>
      </c>
    </row>
    <row r="242" spans="1:23" ht="49.9" customHeight="1" x14ac:dyDescent="0.6">
      <c r="A242" s="24">
        <v>4479</v>
      </c>
      <c r="B242" s="23" t="s">
        <v>23</v>
      </c>
      <c r="C242" s="22"/>
      <c r="D242" s="36"/>
      <c r="E242" s="36"/>
      <c r="F242" s="24">
        <v>23.99</v>
      </c>
      <c r="G242" s="46">
        <f>J242</f>
        <v>31.048311688311685</v>
      </c>
      <c r="H242" s="18">
        <f t="shared" si="178"/>
        <v>23.63</v>
      </c>
      <c r="I242" s="17">
        <f t="shared" si="170"/>
        <v>30.688311688311686</v>
      </c>
      <c r="J242" s="17">
        <f t="shared" si="171"/>
        <v>31.048311688311685</v>
      </c>
      <c r="N242" s="303"/>
      <c r="O242" s="629" t="s">
        <v>568</v>
      </c>
      <c r="P242" s="629"/>
      <c r="Q242" s="629"/>
      <c r="R242" s="629"/>
      <c r="S242" s="629"/>
      <c r="T242" s="629"/>
      <c r="V242" s="463"/>
      <c r="W242" s="463"/>
    </row>
    <row r="243" spans="1:23" ht="49.9" customHeight="1" x14ac:dyDescent="0.7">
      <c r="A243" s="221"/>
      <c r="B243" s="240" t="s">
        <v>234</v>
      </c>
      <c r="C243" s="76"/>
      <c r="D243" s="199"/>
      <c r="E243" s="194" t="s">
        <v>331</v>
      </c>
      <c r="F243" s="220"/>
      <c r="G243" s="199"/>
      <c r="H243" s="18">
        <f>F211-0.36</f>
        <v>24.64</v>
      </c>
      <c r="I243" s="17">
        <f t="shared" si="170"/>
        <v>32</v>
      </c>
      <c r="J243" s="17">
        <f t="shared" si="171"/>
        <v>32.36</v>
      </c>
      <c r="N243" s="252" t="s">
        <v>579</v>
      </c>
      <c r="O243" s="302" t="s">
        <v>569</v>
      </c>
      <c r="P243" s="302"/>
      <c r="Q243" s="302"/>
      <c r="R243" s="19"/>
      <c r="S243" s="19">
        <v>63.5</v>
      </c>
      <c r="T243" s="19">
        <f>W243</f>
        <v>82.36</v>
      </c>
      <c r="U243" s="13">
        <f>S243-0.36</f>
        <v>63.14</v>
      </c>
      <c r="V243" s="463">
        <f>SUM(U243/0.77)</f>
        <v>82</v>
      </c>
      <c r="W243" s="463">
        <f>SUM(V243+0.36)</f>
        <v>82.36</v>
      </c>
    </row>
    <row r="244" spans="1:23" ht="49.9" customHeight="1" x14ac:dyDescent="0.6">
      <c r="A244" s="24">
        <v>5077</v>
      </c>
      <c r="B244" s="22" t="s">
        <v>23</v>
      </c>
      <c r="C244" s="22"/>
      <c r="D244" s="36"/>
      <c r="E244" s="19"/>
      <c r="F244" s="19">
        <v>32.700000000000003</v>
      </c>
      <c r="G244" s="19">
        <f>J244</f>
        <v>42.36</v>
      </c>
      <c r="H244" s="18">
        <f>F244-0.36</f>
        <v>32.340000000000003</v>
      </c>
      <c r="I244" s="17">
        <f t="shared" si="170"/>
        <v>42</v>
      </c>
      <c r="J244" s="17">
        <f t="shared" si="171"/>
        <v>42.36</v>
      </c>
      <c r="N244" s="252" t="s">
        <v>581</v>
      </c>
      <c r="O244" s="302" t="s">
        <v>571</v>
      </c>
      <c r="P244" s="302"/>
      <c r="Q244" s="302"/>
      <c r="R244" s="19"/>
      <c r="S244" s="19">
        <v>63.5</v>
      </c>
      <c r="T244" s="19">
        <f t="shared" ref="T244:T245" si="182">W244</f>
        <v>82.36</v>
      </c>
      <c r="U244" s="13">
        <f>S244-0.36</f>
        <v>63.14</v>
      </c>
      <c r="V244" s="463">
        <f t="shared" ref="V244:V245" si="183">SUM(U244/0.77)</f>
        <v>82</v>
      </c>
      <c r="W244" s="463">
        <f t="shared" ref="W244:W245" si="184">SUM(V244+0.36)</f>
        <v>82.36</v>
      </c>
    </row>
    <row r="245" spans="1:23" ht="49.9" customHeight="1" x14ac:dyDescent="0.6">
      <c r="A245" s="24">
        <v>5078</v>
      </c>
      <c r="B245" s="273" t="s">
        <v>58</v>
      </c>
      <c r="C245" s="22"/>
      <c r="D245" s="36"/>
      <c r="E245" s="19"/>
      <c r="F245" s="19">
        <v>27.55</v>
      </c>
      <c r="G245" s="19">
        <f>J245</f>
        <v>35.671688311688314</v>
      </c>
      <c r="H245" s="18">
        <f>F245-0.36</f>
        <v>27.19</v>
      </c>
      <c r="I245" s="17">
        <f t="shared" si="170"/>
        <v>35.311688311688314</v>
      </c>
      <c r="J245" s="17">
        <f t="shared" si="171"/>
        <v>35.671688311688314</v>
      </c>
      <c r="N245" s="252" t="s">
        <v>580</v>
      </c>
      <c r="O245" s="302" t="s">
        <v>570</v>
      </c>
      <c r="P245" s="302"/>
      <c r="Q245" s="302"/>
      <c r="R245" s="19"/>
      <c r="S245" s="19">
        <v>63.5</v>
      </c>
      <c r="T245" s="19">
        <f t="shared" si="182"/>
        <v>82.36</v>
      </c>
      <c r="U245" s="13">
        <f>S245-0.36</f>
        <v>63.14</v>
      </c>
      <c r="V245" s="463">
        <f t="shared" si="183"/>
        <v>82</v>
      </c>
      <c r="W245" s="463">
        <f t="shared" si="184"/>
        <v>82.36</v>
      </c>
    </row>
    <row r="246" spans="1:23" ht="49.9" customHeight="1" x14ac:dyDescent="0.6">
      <c r="A246" s="565" t="s">
        <v>30</v>
      </c>
      <c r="B246" s="566"/>
      <c r="C246" s="566"/>
      <c r="D246" s="566"/>
      <c r="E246" s="566"/>
      <c r="F246" s="566"/>
      <c r="G246" s="567"/>
      <c r="H246" s="18">
        <f>F246-0.36</f>
        <v>-0.36</v>
      </c>
      <c r="I246" s="17">
        <f t="shared" si="170"/>
        <v>-0.46753246753246752</v>
      </c>
      <c r="J246" s="17">
        <f t="shared" si="171"/>
        <v>-0.10753246753246753</v>
      </c>
      <c r="N246" s="303"/>
      <c r="O246" s="629" t="s">
        <v>345</v>
      </c>
      <c r="P246" s="629"/>
      <c r="Q246" s="629"/>
      <c r="R246" s="629"/>
      <c r="S246" s="629"/>
      <c r="T246" s="629"/>
      <c r="V246" s="463"/>
      <c r="W246" s="463"/>
    </row>
    <row r="247" spans="1:23" ht="49.9" customHeight="1" x14ac:dyDescent="0.7">
      <c r="A247" s="406"/>
      <c r="B247" s="563" t="s">
        <v>246</v>
      </c>
      <c r="C247" s="563"/>
      <c r="D247" s="564"/>
      <c r="E247" s="49"/>
      <c r="F247" s="49"/>
      <c r="G247" s="47"/>
      <c r="H247" s="18"/>
      <c r="I247" s="17"/>
      <c r="J247" s="17"/>
      <c r="N247" s="252" t="s">
        <v>351</v>
      </c>
      <c r="O247" s="302" t="s">
        <v>347</v>
      </c>
      <c r="P247" s="302"/>
      <c r="Q247" s="302"/>
      <c r="R247" s="19"/>
      <c r="S247" s="19">
        <v>59</v>
      </c>
      <c r="T247" s="19">
        <f t="shared" ref="T247:T251" si="185">W247</f>
        <v>76.51584415584415</v>
      </c>
      <c r="U247" s="13">
        <f>S247-0.36</f>
        <v>58.64</v>
      </c>
      <c r="V247" s="463">
        <f t="shared" ref="V247:V251" si="186">SUM(U247/0.77)</f>
        <v>76.15584415584415</v>
      </c>
      <c r="W247" s="463">
        <f t="shared" ref="W247:W251" si="187">SUM(V247+0.36)</f>
        <v>76.51584415584415</v>
      </c>
    </row>
    <row r="248" spans="1:23" ht="49.9" customHeight="1" x14ac:dyDescent="0.7">
      <c r="A248" s="233"/>
      <c r="B248" s="239" t="s">
        <v>29</v>
      </c>
      <c r="C248" s="28"/>
      <c r="D248" s="28"/>
      <c r="E248" s="33"/>
      <c r="F248" s="33"/>
      <c r="G248" s="75"/>
      <c r="H248" s="18"/>
      <c r="I248" s="17"/>
      <c r="J248" s="17">
        <f>SUM(I248+0.36)</f>
        <v>0.36</v>
      </c>
      <c r="N248" s="252" t="s">
        <v>575</v>
      </c>
      <c r="O248" s="302" t="s">
        <v>576</v>
      </c>
      <c r="P248" s="302"/>
      <c r="Q248" s="302"/>
      <c r="R248" s="19"/>
      <c r="S248" s="19">
        <v>59</v>
      </c>
      <c r="T248" s="19">
        <f t="shared" si="185"/>
        <v>76.51584415584415</v>
      </c>
      <c r="U248" s="13">
        <f>S248-0.36</f>
        <v>58.64</v>
      </c>
      <c r="V248" s="463">
        <f t="shared" si="186"/>
        <v>76.15584415584415</v>
      </c>
      <c r="W248" s="463">
        <f t="shared" si="187"/>
        <v>76.51584415584415</v>
      </c>
    </row>
    <row r="249" spans="1:23" ht="49.9" customHeight="1" x14ac:dyDescent="0.6">
      <c r="A249" s="24">
        <v>1020</v>
      </c>
      <c r="B249" s="22" t="s">
        <v>25</v>
      </c>
      <c r="C249" s="22"/>
      <c r="D249" s="21"/>
      <c r="E249" s="36"/>
      <c r="F249" s="19">
        <v>35.99</v>
      </c>
      <c r="G249" s="19">
        <f>J249</f>
        <v>46.632727272727273</v>
      </c>
      <c r="H249" s="18">
        <f>F249-0.36</f>
        <v>35.630000000000003</v>
      </c>
      <c r="I249" s="17">
        <f>SUM(H249/0.77)</f>
        <v>46.272727272727273</v>
      </c>
      <c r="J249" s="17">
        <f>SUM(I249+0.36)</f>
        <v>46.632727272727273</v>
      </c>
      <c r="N249" s="252" t="s">
        <v>583</v>
      </c>
      <c r="O249" s="302" t="s">
        <v>582</v>
      </c>
      <c r="P249" s="302"/>
      <c r="Q249" s="302"/>
      <c r="R249" s="19"/>
      <c r="S249" s="19">
        <v>59</v>
      </c>
      <c r="T249" s="19">
        <f t="shared" si="185"/>
        <v>76.51584415584415</v>
      </c>
      <c r="U249" s="13">
        <f>S249-0.36</f>
        <v>58.64</v>
      </c>
      <c r="V249" s="463">
        <f t="shared" si="186"/>
        <v>76.15584415584415</v>
      </c>
      <c r="W249" s="463">
        <f t="shared" si="187"/>
        <v>76.51584415584415</v>
      </c>
    </row>
    <row r="250" spans="1:23" ht="49.9" customHeight="1" x14ac:dyDescent="0.7">
      <c r="A250" s="71"/>
      <c r="B250" s="234" t="s">
        <v>28</v>
      </c>
      <c r="C250" s="28"/>
      <c r="D250" s="28"/>
      <c r="E250" s="28"/>
      <c r="F250" s="28"/>
      <c r="G250" s="75"/>
      <c r="H250" s="18"/>
      <c r="I250" s="17"/>
      <c r="J250" s="17"/>
      <c r="N250" s="252" t="s">
        <v>350</v>
      </c>
      <c r="O250" s="302" t="s">
        <v>346</v>
      </c>
      <c r="P250" s="302"/>
      <c r="Q250" s="302"/>
      <c r="R250" s="19">
        <v>35</v>
      </c>
      <c r="S250" s="19">
        <v>24</v>
      </c>
      <c r="T250" s="19">
        <f t="shared" si="185"/>
        <v>31.0612987012987</v>
      </c>
      <c r="U250" s="13">
        <f>S250-0.36</f>
        <v>23.64</v>
      </c>
      <c r="V250" s="463">
        <f t="shared" si="186"/>
        <v>30.7012987012987</v>
      </c>
      <c r="W250" s="463">
        <f t="shared" si="187"/>
        <v>31.0612987012987</v>
      </c>
    </row>
    <row r="251" spans="1:23" ht="49.9" customHeight="1" x14ac:dyDescent="0.6">
      <c r="A251" s="24">
        <v>1024</v>
      </c>
      <c r="B251" s="22" t="s">
        <v>25</v>
      </c>
      <c r="C251" s="22"/>
      <c r="D251" s="21"/>
      <c r="E251" s="36"/>
      <c r="F251" s="19">
        <v>35.99</v>
      </c>
      <c r="G251" s="19">
        <f>J251</f>
        <v>46.632727272727273</v>
      </c>
      <c r="H251" s="18">
        <f>F251-0.36</f>
        <v>35.630000000000003</v>
      </c>
      <c r="I251" s="17">
        <f>SUM(H251/0.77)</f>
        <v>46.272727272727273</v>
      </c>
      <c r="J251" s="17">
        <f>SUM(I251+0.36)</f>
        <v>46.632727272727273</v>
      </c>
      <c r="N251" s="252" t="s">
        <v>352</v>
      </c>
      <c r="O251" s="302" t="s">
        <v>348</v>
      </c>
      <c r="P251" s="302"/>
      <c r="Q251" s="302"/>
      <c r="R251" s="19">
        <v>21</v>
      </c>
      <c r="S251" s="19">
        <v>24</v>
      </c>
      <c r="T251" s="19">
        <f t="shared" si="185"/>
        <v>31.0612987012987</v>
      </c>
      <c r="U251" s="13">
        <f>S251-0.36</f>
        <v>23.64</v>
      </c>
      <c r="V251" s="463">
        <f t="shared" si="186"/>
        <v>30.7012987012987</v>
      </c>
      <c r="W251" s="463">
        <f t="shared" si="187"/>
        <v>31.0612987012987</v>
      </c>
    </row>
    <row r="252" spans="1:23" ht="49.9" customHeight="1" x14ac:dyDescent="0.7">
      <c r="A252" s="71"/>
      <c r="B252" s="234" t="s">
        <v>27</v>
      </c>
      <c r="C252" s="28"/>
      <c r="D252" s="28"/>
      <c r="E252" s="28"/>
      <c r="F252" s="28"/>
      <c r="G252" s="75"/>
      <c r="H252" s="18"/>
      <c r="I252" s="17"/>
      <c r="J252" s="17"/>
      <c r="N252" s="249"/>
      <c r="O252" s="533" t="s">
        <v>362</v>
      </c>
      <c r="P252" s="534"/>
      <c r="Q252" s="534"/>
      <c r="R252" s="534"/>
      <c r="S252" s="534"/>
      <c r="T252" s="534"/>
    </row>
    <row r="253" spans="1:23" ht="49.9" customHeight="1" x14ac:dyDescent="0.6">
      <c r="A253" s="24">
        <v>1022</v>
      </c>
      <c r="B253" s="44" t="s">
        <v>25</v>
      </c>
      <c r="C253" s="44"/>
      <c r="D253" s="45"/>
      <c r="E253" s="36"/>
      <c r="F253" s="19">
        <v>35.99</v>
      </c>
      <c r="G253" s="43">
        <f>J253</f>
        <v>46.632727272727273</v>
      </c>
      <c r="H253" s="18">
        <f>F253-0.36</f>
        <v>35.630000000000003</v>
      </c>
      <c r="I253" s="17">
        <f>SUM(H253/0.77)</f>
        <v>46.272727272727273</v>
      </c>
      <c r="J253" s="17">
        <f>SUM(I253+0.36)</f>
        <v>46.632727272727273</v>
      </c>
      <c r="N253" s="24">
        <v>4862</v>
      </c>
      <c r="O253" s="470" t="s">
        <v>364</v>
      </c>
      <c r="P253" s="470"/>
      <c r="Q253" s="470"/>
      <c r="R253" s="19">
        <v>10</v>
      </c>
      <c r="S253" s="19">
        <v>33</v>
      </c>
      <c r="T253" s="19">
        <f t="shared" ref="T253:T256" si="188">W253</f>
        <v>42.749610389610389</v>
      </c>
      <c r="U253" s="13">
        <f>S253-0.36</f>
        <v>32.64</v>
      </c>
      <c r="V253" s="13">
        <f t="shared" ref="V253:V256" si="189">SUM(U253/0.77)</f>
        <v>42.38961038961039</v>
      </c>
      <c r="W253" s="13">
        <f t="shared" ref="W253:W256" si="190">SUM(V253+0.36)</f>
        <v>42.749610389610389</v>
      </c>
    </row>
    <row r="254" spans="1:23" ht="49.9" customHeight="1" x14ac:dyDescent="0.7">
      <c r="A254" s="71"/>
      <c r="B254" s="234" t="s">
        <v>26</v>
      </c>
      <c r="C254" s="28"/>
      <c r="D254" s="28"/>
      <c r="E254" s="28"/>
      <c r="F254" s="28"/>
      <c r="G254" s="75"/>
      <c r="H254" s="18"/>
      <c r="I254" s="17"/>
      <c r="J254" s="17"/>
      <c r="N254" s="24">
        <v>4864</v>
      </c>
      <c r="O254" s="470" t="s">
        <v>363</v>
      </c>
      <c r="P254" s="470"/>
      <c r="Q254" s="470"/>
      <c r="R254" s="19">
        <v>10</v>
      </c>
      <c r="S254" s="19">
        <v>33</v>
      </c>
      <c r="T254" s="19">
        <f t="shared" si="188"/>
        <v>42.749610389610389</v>
      </c>
      <c r="U254" s="13">
        <f>S254-0.36</f>
        <v>32.64</v>
      </c>
      <c r="V254" s="13">
        <f t="shared" si="189"/>
        <v>42.38961038961039</v>
      </c>
      <c r="W254" s="13">
        <f t="shared" si="190"/>
        <v>42.749610389610389</v>
      </c>
    </row>
    <row r="255" spans="1:23" ht="49.9" customHeight="1" x14ac:dyDescent="0.6">
      <c r="A255" s="24">
        <v>1026</v>
      </c>
      <c r="B255" s="547" t="s">
        <v>25</v>
      </c>
      <c r="C255" s="547"/>
      <c r="D255" s="547"/>
      <c r="E255" s="19"/>
      <c r="F255" s="19">
        <v>35.99</v>
      </c>
      <c r="G255" s="19">
        <f>J255</f>
        <v>46.632727272727273</v>
      </c>
      <c r="H255" s="18">
        <f>F255-0.36</f>
        <v>35.630000000000003</v>
      </c>
      <c r="I255" s="17">
        <f>SUM(H255/0.77)</f>
        <v>46.272727272727273</v>
      </c>
      <c r="J255" s="17">
        <f>SUM(I255+0.36)</f>
        <v>46.632727272727273</v>
      </c>
      <c r="N255" s="24">
        <v>4861</v>
      </c>
      <c r="O255" s="470" t="s">
        <v>376</v>
      </c>
      <c r="P255" s="470"/>
      <c r="Q255" s="470"/>
      <c r="R255" s="19">
        <v>10</v>
      </c>
      <c r="S255" s="19">
        <v>33</v>
      </c>
      <c r="T255" s="19">
        <f t="shared" si="188"/>
        <v>42.749610389610389</v>
      </c>
      <c r="U255" s="13">
        <f>S255-0.36</f>
        <v>32.64</v>
      </c>
      <c r="V255" s="13">
        <f t="shared" si="189"/>
        <v>42.38961038961039</v>
      </c>
      <c r="W255" s="13">
        <f t="shared" si="190"/>
        <v>42.749610389610389</v>
      </c>
    </row>
    <row r="256" spans="1:23" ht="49.9" customHeight="1" x14ac:dyDescent="0.6">
      <c r="A256" s="42"/>
      <c r="B256" s="41" t="s">
        <v>24</v>
      </c>
      <c r="C256" s="41"/>
      <c r="D256" s="40"/>
      <c r="E256" s="39"/>
      <c r="F256" s="38"/>
      <c r="G256" s="37"/>
      <c r="H256" s="18"/>
      <c r="I256" s="17"/>
      <c r="J256" s="17"/>
      <c r="N256" s="24">
        <v>4863</v>
      </c>
      <c r="O256" s="470" t="s">
        <v>377</v>
      </c>
      <c r="P256" s="470"/>
      <c r="Q256" s="470"/>
      <c r="R256" s="19">
        <v>10</v>
      </c>
      <c r="S256" s="19">
        <v>33</v>
      </c>
      <c r="T256" s="19">
        <f t="shared" si="188"/>
        <v>42.749610389610389</v>
      </c>
      <c r="U256" s="13">
        <f>S256-0.36</f>
        <v>32.64</v>
      </c>
      <c r="V256" s="13">
        <f t="shared" si="189"/>
        <v>42.38961038961039</v>
      </c>
      <c r="W256" s="13">
        <f t="shared" si="190"/>
        <v>42.749610389610389</v>
      </c>
    </row>
    <row r="257" spans="1:23" ht="49.9" customHeight="1" x14ac:dyDescent="0.7">
      <c r="A257" s="24">
        <v>1170</v>
      </c>
      <c r="B257" s="23" t="s">
        <v>23</v>
      </c>
      <c r="C257" s="22"/>
      <c r="D257" s="36"/>
      <c r="E257" s="467"/>
      <c r="F257" s="19">
        <v>33.450000000000003</v>
      </c>
      <c r="G257" s="19">
        <f>J257</f>
        <v>43.334025974025977</v>
      </c>
      <c r="H257" s="18">
        <f>F257-0.36</f>
        <v>33.090000000000003</v>
      </c>
      <c r="I257" s="17">
        <f t="shared" ref="I257:I262" si="191">SUM(H257/0.77)</f>
        <v>42.974025974025977</v>
      </c>
      <c r="J257" s="17">
        <f>SUM(I257+0.36)</f>
        <v>43.334025974025977</v>
      </c>
      <c r="N257" s="249"/>
      <c r="O257" s="528" t="s">
        <v>515</v>
      </c>
      <c r="P257" s="528"/>
      <c r="Q257" s="528"/>
      <c r="R257" s="528"/>
      <c r="S257" s="528"/>
      <c r="T257" s="528"/>
    </row>
    <row r="258" spans="1:23" ht="49.9" customHeight="1" x14ac:dyDescent="0.6">
      <c r="A258" s="560" t="s">
        <v>22</v>
      </c>
      <c r="B258" s="561"/>
      <c r="C258" s="561"/>
      <c r="D258" s="561"/>
      <c r="E258" s="561"/>
      <c r="F258" s="561"/>
      <c r="G258" s="562"/>
      <c r="H258" s="18">
        <f>F258-0.36</f>
        <v>-0.36</v>
      </c>
      <c r="I258" s="17">
        <f t="shared" si="191"/>
        <v>-0.46753246753246752</v>
      </c>
      <c r="J258" s="17">
        <f>SUM(I258+0.36)</f>
        <v>-0.10753246753246753</v>
      </c>
      <c r="N258" s="24">
        <v>4858</v>
      </c>
      <c r="O258" s="470" t="s">
        <v>516</v>
      </c>
      <c r="P258" s="470"/>
      <c r="Q258" s="470"/>
      <c r="R258" s="19"/>
      <c r="S258" s="111">
        <v>30</v>
      </c>
      <c r="T258" s="111">
        <f>W258</f>
        <v>38.934155844155846</v>
      </c>
      <c r="U258" s="17">
        <f>S258-0.09</f>
        <v>29.91</v>
      </c>
      <c r="V258" s="13">
        <f>SUM(U258/0.77)</f>
        <v>38.844155844155843</v>
      </c>
      <c r="W258" s="13">
        <f>SUM(V258+0.09)</f>
        <v>38.934155844155846</v>
      </c>
    </row>
    <row r="259" spans="1:23" ht="49.9" customHeight="1" x14ac:dyDescent="0.7">
      <c r="A259" s="34"/>
      <c r="B259" s="236" t="s">
        <v>21</v>
      </c>
      <c r="C259" s="33"/>
      <c r="D259" s="32"/>
      <c r="E259" s="558"/>
      <c r="F259" s="559"/>
      <c r="G259" s="559"/>
      <c r="H259" s="18">
        <f>F259-0.36</f>
        <v>-0.36</v>
      </c>
      <c r="I259" s="17">
        <f t="shared" si="191"/>
        <v>-0.46753246753246752</v>
      </c>
      <c r="J259" s="17">
        <f>SUM(I259+0.36)</f>
        <v>-0.10753246753246753</v>
      </c>
      <c r="N259" s="24">
        <v>4859</v>
      </c>
      <c r="O259" s="470" t="s">
        <v>517</v>
      </c>
      <c r="P259" s="470"/>
      <c r="Q259" s="470"/>
      <c r="R259" s="19"/>
      <c r="S259" s="111">
        <v>30</v>
      </c>
      <c r="T259" s="111">
        <f>W259</f>
        <v>38.934155844155846</v>
      </c>
      <c r="U259" s="17">
        <f>S259-0.09</f>
        <v>29.91</v>
      </c>
      <c r="V259" s="13">
        <f>SUM(U259/0.77)</f>
        <v>38.844155844155843</v>
      </c>
      <c r="W259" s="13">
        <f>SUM(V259+0.09)</f>
        <v>38.934155844155846</v>
      </c>
    </row>
    <row r="260" spans="1:23" ht="49.9" customHeight="1" x14ac:dyDescent="0.7">
      <c r="A260" s="24">
        <v>4860</v>
      </c>
      <c r="B260" s="23" t="s">
        <v>20</v>
      </c>
      <c r="C260" s="22"/>
      <c r="D260" s="31"/>
      <c r="E260" s="21"/>
      <c r="F260" s="19">
        <v>12.79</v>
      </c>
      <c r="G260" s="19">
        <f>J260</f>
        <v>16.556623376623374</v>
      </c>
      <c r="H260" s="18">
        <f>F260-0.18</f>
        <v>12.61</v>
      </c>
      <c r="I260" s="17">
        <f t="shared" si="191"/>
        <v>16.376623376623375</v>
      </c>
      <c r="J260" s="17">
        <f>SUM(I260+0.18)</f>
        <v>16.556623376623374</v>
      </c>
      <c r="N260" s="249"/>
      <c r="O260" s="528" t="s">
        <v>344</v>
      </c>
      <c r="P260" s="528"/>
      <c r="Q260" s="528"/>
      <c r="R260" s="528"/>
      <c r="S260" s="528"/>
      <c r="T260" s="528"/>
    </row>
    <row r="261" spans="1:23" ht="49.9" customHeight="1" x14ac:dyDescent="0.7">
      <c r="A261" s="30"/>
      <c r="B261" s="234" t="s">
        <v>19</v>
      </c>
      <c r="C261" s="28"/>
      <c r="D261" s="27"/>
      <c r="E261" s="26"/>
      <c r="F261" s="25"/>
      <c r="G261" s="25"/>
      <c r="H261" s="18">
        <f>F261-0.36</f>
        <v>-0.36</v>
      </c>
      <c r="I261" s="17">
        <f t="shared" si="191"/>
        <v>-0.46753246753246752</v>
      </c>
      <c r="J261" s="17">
        <f>SUM(I261+0.36)</f>
        <v>-0.10753246753246753</v>
      </c>
      <c r="N261" s="24">
        <v>8151</v>
      </c>
      <c r="O261" s="547" t="s">
        <v>365</v>
      </c>
      <c r="P261" s="547"/>
      <c r="Q261" s="547"/>
      <c r="R261" s="103"/>
      <c r="S261" s="19">
        <v>47</v>
      </c>
      <c r="T261" s="19">
        <f t="shared" ref="T261:T264" si="192">W261</f>
        <v>60.931428571428569</v>
      </c>
      <c r="U261" s="13">
        <f>S261-0.36</f>
        <v>46.64</v>
      </c>
      <c r="V261" s="13">
        <f t="shared" ref="V261:V264" si="193">SUM(U261/0.77)</f>
        <v>60.571428571428569</v>
      </c>
      <c r="W261" s="13">
        <f t="shared" ref="W261:W264" si="194">SUM(V261+0.36)</f>
        <v>60.931428571428569</v>
      </c>
    </row>
    <row r="262" spans="1:23" ht="49.9" customHeight="1" x14ac:dyDescent="0.6">
      <c r="A262" s="24">
        <v>595</v>
      </c>
      <c r="B262" s="23" t="s">
        <v>18</v>
      </c>
      <c r="C262" s="22"/>
      <c r="D262" s="21"/>
      <c r="E262" s="20"/>
      <c r="F262" s="19">
        <v>23.7</v>
      </c>
      <c r="G262" s="19">
        <f>J262</f>
        <v>30.725454545454543</v>
      </c>
      <c r="H262" s="18">
        <f>F262-0.18</f>
        <v>23.52</v>
      </c>
      <c r="I262" s="17">
        <f t="shared" si="191"/>
        <v>30.545454545454543</v>
      </c>
      <c r="J262" s="17">
        <f>SUM(I262+0.18)</f>
        <v>30.725454545454543</v>
      </c>
      <c r="N262" s="24">
        <v>8150</v>
      </c>
      <c r="O262" s="547" t="s">
        <v>366</v>
      </c>
      <c r="P262" s="547"/>
      <c r="Q262" s="547"/>
      <c r="R262" s="103"/>
      <c r="S262" s="19">
        <v>47</v>
      </c>
      <c r="T262" s="19">
        <f t="shared" si="192"/>
        <v>60.931428571428569</v>
      </c>
      <c r="U262" s="13">
        <f>S262-0.36</f>
        <v>46.64</v>
      </c>
      <c r="V262" s="13">
        <f t="shared" si="193"/>
        <v>60.571428571428569</v>
      </c>
      <c r="W262" s="13">
        <f t="shared" si="194"/>
        <v>60.931428571428569</v>
      </c>
    </row>
    <row r="263" spans="1:23" ht="49.9" customHeight="1" x14ac:dyDescent="0.7">
      <c r="A263" s="524" t="s">
        <v>39</v>
      </c>
      <c r="B263" s="525"/>
      <c r="C263" s="525"/>
      <c r="D263" s="525"/>
      <c r="E263" s="525"/>
      <c r="F263" s="48"/>
      <c r="G263" s="63"/>
      <c r="H263" s="18"/>
      <c r="I263" s="17"/>
      <c r="J263" s="17"/>
      <c r="N263" s="24">
        <v>8152</v>
      </c>
      <c r="O263" s="547" t="s">
        <v>598</v>
      </c>
      <c r="P263" s="547"/>
      <c r="Q263" s="547"/>
      <c r="R263" s="103"/>
      <c r="S263" s="19">
        <v>47</v>
      </c>
      <c r="T263" s="19">
        <f t="shared" si="192"/>
        <v>60.931428571428569</v>
      </c>
      <c r="U263" s="13">
        <f>S263-0.36</f>
        <v>46.64</v>
      </c>
      <c r="V263" s="13">
        <f t="shared" si="193"/>
        <v>60.571428571428569</v>
      </c>
      <c r="W263" s="13">
        <f t="shared" si="194"/>
        <v>60.931428571428569</v>
      </c>
    </row>
    <row r="264" spans="1:23" ht="49.9" customHeight="1" x14ac:dyDescent="0.7">
      <c r="A264" s="53"/>
      <c r="B264" s="239" t="s">
        <v>38</v>
      </c>
      <c r="C264" s="28"/>
      <c r="D264" s="460"/>
      <c r="E264" s="52"/>
      <c r="F264" s="460"/>
      <c r="G264" s="461"/>
      <c r="H264" s="18"/>
      <c r="I264" s="17"/>
      <c r="J264" s="17"/>
      <c r="N264" s="24">
        <v>8159</v>
      </c>
      <c r="O264" s="547" t="s">
        <v>619</v>
      </c>
      <c r="P264" s="547"/>
      <c r="Q264" s="547"/>
      <c r="R264" s="103"/>
      <c r="S264" s="19">
        <v>47</v>
      </c>
      <c r="T264" s="19">
        <f t="shared" si="192"/>
        <v>60.931428571428569</v>
      </c>
      <c r="U264" s="13">
        <f>S264-0.36</f>
        <v>46.64</v>
      </c>
      <c r="V264" s="13">
        <f t="shared" si="193"/>
        <v>60.571428571428569</v>
      </c>
      <c r="W264" s="13">
        <f t="shared" si="194"/>
        <v>60.931428571428569</v>
      </c>
    </row>
    <row r="265" spans="1:23" ht="49.9" customHeight="1" x14ac:dyDescent="0.6">
      <c r="A265" s="24">
        <v>2550</v>
      </c>
      <c r="B265" s="55" t="s">
        <v>23</v>
      </c>
      <c r="C265" s="54"/>
      <c r="D265" s="36"/>
      <c r="E265" s="36" t="s">
        <v>37</v>
      </c>
      <c r="F265" s="19">
        <v>32.200000000000003</v>
      </c>
      <c r="G265" s="46">
        <f>H265</f>
        <v>41.81818181818182</v>
      </c>
      <c r="H265" s="18">
        <f>F265/0.77</f>
        <v>41.81818181818182</v>
      </c>
      <c r="I265" s="17"/>
      <c r="J265" s="17"/>
      <c r="N265" s="197"/>
      <c r="O265" s="578" t="s">
        <v>356</v>
      </c>
      <c r="P265" s="578"/>
      <c r="Q265" s="578"/>
      <c r="R265" s="578"/>
      <c r="S265" s="578"/>
      <c r="T265" s="578"/>
    </row>
    <row r="266" spans="1:23" ht="49.9" customHeight="1" x14ac:dyDescent="0.6">
      <c r="A266" s="61">
        <v>2552</v>
      </c>
      <c r="B266" s="60" t="s">
        <v>34</v>
      </c>
      <c r="C266" s="59"/>
      <c r="D266" s="306"/>
      <c r="E266" s="58"/>
      <c r="F266" s="58">
        <v>28</v>
      </c>
      <c r="G266" s="57">
        <f>H266</f>
        <v>36.36363636363636</v>
      </c>
      <c r="H266" s="18">
        <f>F266/0.77</f>
        <v>36.36363636363636</v>
      </c>
      <c r="I266" s="17"/>
      <c r="J266" s="17"/>
      <c r="N266" s="24">
        <v>8200</v>
      </c>
      <c r="O266" s="284" t="s">
        <v>358</v>
      </c>
      <c r="P266" s="307"/>
      <c r="Q266" s="307"/>
      <c r="R266" s="111"/>
      <c r="S266" s="111">
        <v>114</v>
      </c>
      <c r="T266" s="111">
        <f>W266</f>
        <v>148.02506493506493</v>
      </c>
      <c r="U266" s="17">
        <f>S266-0.09</f>
        <v>113.91</v>
      </c>
      <c r="V266" s="13">
        <f>SUM(U266/0.77)</f>
        <v>147.93506493506493</v>
      </c>
      <c r="W266" s="13">
        <f>SUM(V266+0.09)</f>
        <v>148.02506493506493</v>
      </c>
    </row>
    <row r="267" spans="1:23" ht="49.9" customHeight="1" x14ac:dyDescent="0.7">
      <c r="A267" s="53"/>
      <c r="B267" s="239" t="s">
        <v>33</v>
      </c>
      <c r="C267" s="28"/>
      <c r="D267" s="461"/>
      <c r="E267" s="52"/>
      <c r="F267" s="460"/>
      <c r="G267" s="461"/>
      <c r="H267" s="18">
        <f>F267/0.77</f>
        <v>0</v>
      </c>
      <c r="I267" s="17"/>
      <c r="J267" s="17"/>
      <c r="N267" s="24">
        <v>8203</v>
      </c>
      <c r="O267" s="284" t="s">
        <v>357</v>
      </c>
      <c r="P267" s="307"/>
      <c r="Q267" s="307"/>
      <c r="R267" s="111"/>
      <c r="S267" s="111">
        <v>138</v>
      </c>
      <c r="T267" s="111">
        <f>W267</f>
        <v>179.19389610389609</v>
      </c>
      <c r="U267" s="17">
        <f>S267-0.09</f>
        <v>137.91</v>
      </c>
      <c r="V267" s="13">
        <f>SUM(U267/0.77)</f>
        <v>179.10389610389609</v>
      </c>
      <c r="W267" s="13">
        <f>SUM(V267+0.09)</f>
        <v>179.19389610389609</v>
      </c>
    </row>
    <row r="268" spans="1:23" ht="49.9" customHeight="1" x14ac:dyDescent="0.6">
      <c r="A268" s="24">
        <v>5100</v>
      </c>
      <c r="B268" s="55" t="s">
        <v>23</v>
      </c>
      <c r="C268" s="54"/>
      <c r="D268" s="36"/>
      <c r="E268" s="467"/>
      <c r="F268" s="19">
        <v>28.98</v>
      </c>
      <c r="G268" s="46">
        <f>H268</f>
        <v>37.636363636363633</v>
      </c>
      <c r="H268" s="18">
        <f>F268/0.77</f>
        <v>37.636363636363633</v>
      </c>
      <c r="I268" s="17"/>
      <c r="J268" s="17"/>
      <c r="N268" s="24">
        <v>8206</v>
      </c>
      <c r="O268" s="284" t="s">
        <v>367</v>
      </c>
      <c r="P268" s="307"/>
      <c r="Q268" s="307"/>
      <c r="R268" s="111"/>
      <c r="S268" s="111">
        <v>90</v>
      </c>
      <c r="T268" s="111">
        <f>W268</f>
        <v>116.85623376623376</v>
      </c>
      <c r="U268" s="17">
        <f>S268-0.09</f>
        <v>89.91</v>
      </c>
      <c r="V268" s="13">
        <f>SUM(U268/0.77)</f>
        <v>116.76623376623375</v>
      </c>
      <c r="W268" s="13">
        <f>SUM(V268+0.09)</f>
        <v>116.85623376623376</v>
      </c>
    </row>
    <row r="269" spans="1:23" ht="49.9" customHeight="1" x14ac:dyDescent="0.6">
      <c r="N269" s="24">
        <v>8207</v>
      </c>
      <c r="O269" s="284" t="s">
        <v>378</v>
      </c>
      <c r="P269" s="307"/>
      <c r="Q269" s="307"/>
      <c r="R269" s="111"/>
      <c r="S269" s="111">
        <v>156</v>
      </c>
      <c r="T269" s="111">
        <f>W269</f>
        <v>202.57051948051947</v>
      </c>
      <c r="U269" s="17">
        <f>S269-0.09</f>
        <v>155.91</v>
      </c>
      <c r="V269" s="13">
        <f>SUM(U269/0.77)</f>
        <v>202.48051948051946</v>
      </c>
      <c r="W269" s="13">
        <f>SUM(V269+0.09)</f>
        <v>202.57051948051947</v>
      </c>
    </row>
    <row r="270" spans="1:23" ht="49.9" customHeight="1" x14ac:dyDescent="0.6">
      <c r="N270" s="24">
        <v>8220</v>
      </c>
      <c r="O270" s="547" t="s">
        <v>359</v>
      </c>
      <c r="P270" s="547"/>
      <c r="Q270" s="530"/>
      <c r="R270" s="19"/>
      <c r="S270" s="19">
        <v>20</v>
      </c>
      <c r="T270" s="111">
        <f t="shared" ref="T270:T277" si="195">W270</f>
        <v>25.956045454545453</v>
      </c>
      <c r="U270" s="17">
        <f>S270-0.015</f>
        <v>19.984999999999999</v>
      </c>
      <c r="V270" s="13">
        <f t="shared" ref="V270:V277" si="196">SUM(U270/0.77)</f>
        <v>25.954545454545453</v>
      </c>
      <c r="W270" s="13">
        <f>SUM(V270+0.0015)</f>
        <v>25.956045454545453</v>
      </c>
    </row>
    <row r="271" spans="1:23" ht="49.9" customHeight="1" x14ac:dyDescent="0.6">
      <c r="N271" s="24">
        <v>8223</v>
      </c>
      <c r="O271" s="547" t="s">
        <v>360</v>
      </c>
      <c r="P271" s="547"/>
      <c r="Q271" s="547"/>
      <c r="R271" s="19"/>
      <c r="S271" s="19">
        <v>24</v>
      </c>
      <c r="T271" s="111">
        <f t="shared" si="195"/>
        <v>31.150850649350648</v>
      </c>
      <c r="U271" s="17">
        <f>S271-0.015</f>
        <v>23.984999999999999</v>
      </c>
      <c r="V271" s="13">
        <f t="shared" si="196"/>
        <v>31.149350649350648</v>
      </c>
      <c r="W271" s="13">
        <f>SUM(V271+0.0015)</f>
        <v>31.150850649350648</v>
      </c>
    </row>
    <row r="272" spans="1:23" ht="49.9" customHeight="1" x14ac:dyDescent="0.6">
      <c r="N272" s="65">
        <v>8226</v>
      </c>
      <c r="O272" s="618" t="s">
        <v>368</v>
      </c>
      <c r="P272" s="618"/>
      <c r="Q272" s="618"/>
      <c r="R272" s="43"/>
      <c r="S272" s="43">
        <v>16</v>
      </c>
      <c r="T272" s="258">
        <f t="shared" si="195"/>
        <v>20.761240259740259</v>
      </c>
      <c r="U272" s="17">
        <f>S272-0.015</f>
        <v>15.984999999999999</v>
      </c>
      <c r="V272" s="13">
        <f t="shared" si="196"/>
        <v>20.759740259740258</v>
      </c>
      <c r="W272" s="13">
        <f>SUM(V272+0.0015)</f>
        <v>20.761240259740259</v>
      </c>
    </row>
    <row r="273" spans="14:23" ht="49.9" customHeight="1" x14ac:dyDescent="0.6">
      <c r="N273" s="24">
        <v>8227</v>
      </c>
      <c r="O273" s="530" t="s">
        <v>379</v>
      </c>
      <c r="P273" s="531"/>
      <c r="Q273" s="532"/>
      <c r="R273" s="19"/>
      <c r="S273" s="19">
        <v>27</v>
      </c>
      <c r="T273" s="111">
        <f t="shared" si="195"/>
        <v>35.046954545454547</v>
      </c>
      <c r="U273" s="17">
        <f>S273-0.015</f>
        <v>26.984999999999999</v>
      </c>
      <c r="V273" s="13">
        <f t="shared" si="196"/>
        <v>35.045454545454547</v>
      </c>
      <c r="W273" s="13">
        <f>SUM(V273+0.0015)</f>
        <v>35.046954545454547</v>
      </c>
    </row>
    <row r="274" spans="14:23" ht="49.9" customHeight="1" x14ac:dyDescent="0.6">
      <c r="N274" s="24">
        <v>8242</v>
      </c>
      <c r="O274" s="23" t="s">
        <v>497</v>
      </c>
      <c r="P274" s="22"/>
      <c r="Q274" s="467"/>
      <c r="R274" s="19"/>
      <c r="S274" s="19">
        <v>47</v>
      </c>
      <c r="T274" s="19">
        <f t="shared" si="195"/>
        <v>60.931428571428569</v>
      </c>
      <c r="U274" s="13">
        <f>S274-0.36</f>
        <v>46.64</v>
      </c>
      <c r="V274" s="13">
        <f t="shared" si="196"/>
        <v>60.571428571428569</v>
      </c>
      <c r="W274" s="13">
        <f t="shared" ref="W274:W277" si="197">SUM(V274+0.36)</f>
        <v>60.931428571428569</v>
      </c>
    </row>
    <row r="275" spans="14:23" ht="49.9" customHeight="1" x14ac:dyDescent="0.6">
      <c r="N275" s="24">
        <v>8241</v>
      </c>
      <c r="O275" s="23" t="s">
        <v>498</v>
      </c>
      <c r="P275" s="22"/>
      <c r="Q275" s="467"/>
      <c r="R275" s="19"/>
      <c r="S275" s="19">
        <v>47</v>
      </c>
      <c r="T275" s="19">
        <f t="shared" si="195"/>
        <v>60.931428571428569</v>
      </c>
      <c r="U275" s="13">
        <f>S275-0.36</f>
        <v>46.64</v>
      </c>
      <c r="V275" s="13">
        <f t="shared" si="196"/>
        <v>60.571428571428569</v>
      </c>
      <c r="W275" s="13">
        <f t="shared" si="197"/>
        <v>60.931428571428569</v>
      </c>
    </row>
    <row r="276" spans="14:23" ht="49.9" customHeight="1" x14ac:dyDescent="0.6">
      <c r="N276" s="24">
        <v>8240</v>
      </c>
      <c r="O276" s="23" t="s">
        <v>499</v>
      </c>
      <c r="P276" s="22"/>
      <c r="Q276" s="467"/>
      <c r="R276" s="19"/>
      <c r="S276" s="19">
        <v>47</v>
      </c>
      <c r="T276" s="19">
        <f t="shared" si="195"/>
        <v>60.931428571428569</v>
      </c>
      <c r="U276" s="13">
        <f>S276-0.36</f>
        <v>46.64</v>
      </c>
      <c r="V276" s="13">
        <f t="shared" si="196"/>
        <v>60.571428571428569</v>
      </c>
      <c r="W276" s="13">
        <f t="shared" si="197"/>
        <v>60.931428571428569</v>
      </c>
    </row>
    <row r="277" spans="14:23" ht="49.9" customHeight="1" x14ac:dyDescent="0.6">
      <c r="N277" s="24">
        <v>8243</v>
      </c>
      <c r="O277" s="23" t="s">
        <v>500</v>
      </c>
      <c r="P277" s="22"/>
      <c r="Q277" s="467"/>
      <c r="R277" s="19"/>
      <c r="S277" s="19">
        <v>47</v>
      </c>
      <c r="T277" s="19">
        <f t="shared" si="195"/>
        <v>60.931428571428569</v>
      </c>
      <c r="U277" s="13">
        <f>S277-0.36</f>
        <v>46.64</v>
      </c>
      <c r="V277" s="13">
        <f t="shared" si="196"/>
        <v>60.571428571428569</v>
      </c>
      <c r="W277" s="13">
        <f t="shared" si="197"/>
        <v>60.931428571428569</v>
      </c>
    </row>
  </sheetData>
  <mergeCells count="135">
    <mergeCell ref="O272:Q272"/>
    <mergeCell ref="A225:G225"/>
    <mergeCell ref="N237:T237"/>
    <mergeCell ref="O238:T238"/>
    <mergeCell ref="B230:G230"/>
    <mergeCell ref="O239:Q239"/>
    <mergeCell ref="O240:Q240"/>
    <mergeCell ref="O241:Q241"/>
    <mergeCell ref="O242:T242"/>
    <mergeCell ref="O246:T246"/>
    <mergeCell ref="O263:Q263"/>
    <mergeCell ref="O264:Q264"/>
    <mergeCell ref="O265:T265"/>
    <mergeCell ref="O231:Q231"/>
    <mergeCell ref="O232:Q232"/>
    <mergeCell ref="O233:Q233"/>
    <mergeCell ref="O260:T260"/>
    <mergeCell ref="O261:Q261"/>
    <mergeCell ref="B255:D255"/>
    <mergeCell ref="A258:G258"/>
    <mergeCell ref="E259:G259"/>
    <mergeCell ref="O270:Q270"/>
    <mergeCell ref="A263:E263"/>
    <mergeCell ref="O160:T160"/>
    <mergeCell ref="O163:Q163"/>
    <mergeCell ref="O164:Q164"/>
    <mergeCell ref="O165:Q165"/>
    <mergeCell ref="O166:Q166"/>
    <mergeCell ref="B179:G179"/>
    <mergeCell ref="A184:G184"/>
    <mergeCell ref="B185:D185"/>
    <mergeCell ref="B186:D186"/>
    <mergeCell ref="B153:D153"/>
    <mergeCell ref="O150:T150"/>
    <mergeCell ref="O152:T152"/>
    <mergeCell ref="O153:Q153"/>
    <mergeCell ref="A157:G157"/>
    <mergeCell ref="O156:Q156"/>
    <mergeCell ref="O157:T157"/>
    <mergeCell ref="O158:Q158"/>
    <mergeCell ref="O159:Q159"/>
    <mergeCell ref="A142:G142"/>
    <mergeCell ref="O140:Q140"/>
    <mergeCell ref="O141:T141"/>
    <mergeCell ref="O143:Q143"/>
    <mergeCell ref="O144:T144"/>
    <mergeCell ref="O146:Q146"/>
    <mergeCell ref="O147:Q147"/>
    <mergeCell ref="A151:G151"/>
    <mergeCell ref="O148:T148"/>
    <mergeCell ref="O133:Q133"/>
    <mergeCell ref="O134:T134"/>
    <mergeCell ref="O135:Q135"/>
    <mergeCell ref="O136:Q136"/>
    <mergeCell ref="B129:D129"/>
    <mergeCell ref="B130:D130"/>
    <mergeCell ref="O137:Q137"/>
    <mergeCell ref="B139:D139"/>
    <mergeCell ref="O138:T138"/>
    <mergeCell ref="O139:Q139"/>
    <mergeCell ref="B125:D125"/>
    <mergeCell ref="B127:D127"/>
    <mergeCell ref="B128:D128"/>
    <mergeCell ref="O127:Q127"/>
    <mergeCell ref="O129:Q129"/>
    <mergeCell ref="O130:Q130"/>
    <mergeCell ref="A132:G132"/>
    <mergeCell ref="O131:Q131"/>
    <mergeCell ref="O132:Q132"/>
    <mergeCell ref="A117:G117"/>
    <mergeCell ref="O117:T117"/>
    <mergeCell ref="A116:G116"/>
    <mergeCell ref="O119:Q119"/>
    <mergeCell ref="O120:Q120"/>
    <mergeCell ref="O121:T121"/>
    <mergeCell ref="A123:G123"/>
    <mergeCell ref="O123:T123"/>
    <mergeCell ref="O124:Q124"/>
    <mergeCell ref="N63:T63"/>
    <mergeCell ref="B62:D62"/>
    <mergeCell ref="A89:E89"/>
    <mergeCell ref="O90:Q90"/>
    <mergeCell ref="N93:T93"/>
    <mergeCell ref="N100:T100"/>
    <mergeCell ref="N103:T103"/>
    <mergeCell ref="N106:T106"/>
    <mergeCell ref="N116:R116"/>
    <mergeCell ref="O273:Q273"/>
    <mergeCell ref="O271:Q271"/>
    <mergeCell ref="O262:Q262"/>
    <mergeCell ref="O252:T252"/>
    <mergeCell ref="A246:G246"/>
    <mergeCell ref="B247:D247"/>
    <mergeCell ref="O257:T257"/>
    <mergeCell ref="O230:T230"/>
    <mergeCell ref="O167:Q167"/>
    <mergeCell ref="A172:G172"/>
    <mergeCell ref="B174:D174"/>
    <mergeCell ref="O171:T171"/>
    <mergeCell ref="O173:T173"/>
    <mergeCell ref="B188:D188"/>
    <mergeCell ref="B189:D189"/>
    <mergeCell ref="B190:D190"/>
    <mergeCell ref="B191:D191"/>
    <mergeCell ref="A196:G196"/>
    <mergeCell ref="N196:T196"/>
    <mergeCell ref="R209:T209"/>
    <mergeCell ref="R212:T212"/>
    <mergeCell ref="O215:T215"/>
    <mergeCell ref="O217:T217"/>
    <mergeCell ref="R220:T220"/>
    <mergeCell ref="O44:Q44"/>
    <mergeCell ref="B57:D57"/>
    <mergeCell ref="A63:G63"/>
    <mergeCell ref="A74:F74"/>
    <mergeCell ref="O74:T74"/>
    <mergeCell ref="N78:T78"/>
    <mergeCell ref="A79:F79"/>
    <mergeCell ref="A85:E85"/>
    <mergeCell ref="A1:T1"/>
    <mergeCell ref="A4:G4"/>
    <mergeCell ref="N4:T4"/>
    <mergeCell ref="O43:Q43"/>
    <mergeCell ref="B38:D38"/>
    <mergeCell ref="B15:G15"/>
    <mergeCell ref="B39:D39"/>
    <mergeCell ref="B41:D41"/>
    <mergeCell ref="B43:D43"/>
    <mergeCell ref="A51:G51"/>
    <mergeCell ref="N51:T51"/>
    <mergeCell ref="A52:G52"/>
    <mergeCell ref="N52:T52"/>
    <mergeCell ref="N60:T60"/>
    <mergeCell ref="B60:D60"/>
    <mergeCell ref="B61:D61"/>
  </mergeCells>
  <pageMargins left="0.26" right="0.17" top="0.32" bottom="0.16" header="0.5" footer="0.33"/>
  <pageSetup scale="11" orientation="portrait" r:id="rId1"/>
  <headerFooter alignWithMargins="0"/>
  <rowBreaks count="3" manualBreakCount="3">
    <brk id="47" max="19" man="1"/>
    <brk id="112" max="19" man="1"/>
    <brk id="19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Sheet1</vt:lpstr>
      <vt:lpstr>EDLP &amp; SALE </vt:lpstr>
      <vt:lpstr>Cases Off</vt:lpstr>
      <vt:lpstr>Extra Items</vt:lpstr>
      <vt:lpstr>Local Draft</vt:lpstr>
      <vt:lpstr>Barrels</vt:lpstr>
      <vt:lpstr>DEEP DISCOUNTS</vt:lpstr>
      <vt:lpstr>Cover Page</vt:lpstr>
      <vt:lpstr>On Prem</vt:lpstr>
      <vt:lpstr>Barrels!Print_Area</vt:lpstr>
      <vt:lpstr>'Cases Off'!Print_Area</vt:lpstr>
      <vt:lpstr>'DEEP DISCOUNTS'!Print_Area</vt:lpstr>
      <vt:lpstr>'Extra Items'!Print_Area</vt:lpstr>
      <vt:lpstr>'Local Draft'!Print_Area</vt:lpstr>
      <vt:lpstr>'On Prem'!Print_Area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Levine</dc:creator>
  <cp:lastModifiedBy>Bryan Levine</cp:lastModifiedBy>
  <cp:lastPrinted>2021-06-16T17:28:12Z</cp:lastPrinted>
  <dcterms:created xsi:type="dcterms:W3CDTF">2017-12-19T16:24:29Z</dcterms:created>
  <dcterms:modified xsi:type="dcterms:W3CDTF">2021-06-16T17:34:54Z</dcterms:modified>
</cp:coreProperties>
</file>