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dllc-my.sharepoint.com/personal/blevine_mancinibeverage_com/Documents/Desktop/"/>
    </mc:Choice>
  </mc:AlternateContent>
  <xr:revisionPtr revIDLastSave="253" documentId="8_{D303A417-BED9-4712-B05E-26551F4DCB46}" xr6:coauthVersionLast="47" xr6:coauthVersionMax="47" xr10:uidLastSave="{A2BFD199-C8B8-450F-A384-3A18BC66CA80}"/>
  <bookViews>
    <workbookView xWindow="-120" yWindow="-120" windowWidth="29040" windowHeight="15840" firstSheet="1" activeTab="8" xr2:uid="{00000000-000D-0000-FFFF-FFFF00000000}"/>
  </bookViews>
  <sheets>
    <sheet name="Sheet1" sheetId="1" state="hidden" r:id="rId1"/>
    <sheet name="EDLP &amp; SALE " sheetId="2" r:id="rId2"/>
    <sheet name="Sheet2" sheetId="12" state="hidden" r:id="rId3"/>
    <sheet name="Cases Off" sheetId="3" r:id="rId4"/>
    <sheet name="DEC 1 - DEC 2 PRICING" sheetId="14" state="hidden" r:id="rId5"/>
    <sheet name="Extra Items" sheetId="4" r:id="rId6"/>
    <sheet name="Local Draft" sheetId="5" r:id="rId7"/>
    <sheet name="Barrels" sheetId="6" r:id="rId8"/>
    <sheet name="DEEP DISCOUNTS" sheetId="7" r:id="rId9"/>
    <sheet name="Cover Page" sheetId="8" r:id="rId10"/>
    <sheet name="On Prem" sheetId="15" r:id="rId11"/>
    <sheet name="Sheet3" sheetId="13" state="hidden" r:id="rId12"/>
  </sheets>
  <definedNames>
    <definedName name="_xlnm.Print_Area" localSheetId="7">Barrels!$A$1:$Q$55</definedName>
    <definedName name="_xlnm.Print_Area" localSheetId="3">'Cases Off'!$A$1:$X$334</definedName>
    <definedName name="_xlnm.Print_Area" localSheetId="4">'DEC 1 - DEC 2 PRICING'!$A$1:$T$345</definedName>
    <definedName name="_xlnm.Print_Area" localSheetId="8">'DEEP DISCOUNTS'!$B$1:$H$57</definedName>
    <definedName name="_xlnm.Print_Area" localSheetId="5">'Extra Items'!$A$1:$D$42</definedName>
    <definedName name="_xlnm.Print_Area" localSheetId="6">'Local Draft'!$A$1:$F$76</definedName>
    <definedName name="_xlnm.Print_Area" localSheetId="10">'On Prem'!$A$1:$AA$303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3" i="3" l="1"/>
  <c r="K103" i="3" s="1"/>
  <c r="L103" i="3" s="1"/>
  <c r="I103" i="3" s="1"/>
  <c r="J132" i="3"/>
  <c r="K132" i="3" s="1"/>
  <c r="L132" i="3" s="1"/>
  <c r="I132" i="3" s="1"/>
  <c r="F63" i="5"/>
  <c r="F62" i="5"/>
  <c r="F25" i="5"/>
  <c r="F26" i="5"/>
  <c r="J173" i="3"/>
  <c r="K173" i="3" s="1"/>
  <c r="L173" i="3" s="1"/>
  <c r="I173" i="3" s="1"/>
  <c r="Y118" i="3"/>
  <c r="Z118" i="3" s="1"/>
  <c r="AA118" i="3" s="1"/>
  <c r="X118" i="3" s="1"/>
  <c r="J130" i="3"/>
  <c r="K130" i="3" s="1"/>
  <c r="L130" i="3" s="1"/>
  <c r="I130" i="3" s="1"/>
  <c r="J48" i="3"/>
  <c r="K48" i="3" s="1"/>
  <c r="L48" i="3" s="1"/>
  <c r="I48" i="3" s="1"/>
  <c r="E47" i="3"/>
  <c r="E21" i="3"/>
  <c r="J193" i="3"/>
  <c r="K193" i="3" s="1"/>
  <c r="L193" i="3" s="1"/>
  <c r="I193" i="3" s="1"/>
  <c r="J210" i="3"/>
  <c r="K210" i="3" s="1"/>
  <c r="L210" i="3" s="1"/>
  <c r="I210" i="3" s="1"/>
  <c r="J209" i="3"/>
  <c r="K209" i="3" s="1"/>
  <c r="L209" i="3" s="1"/>
  <c r="I209" i="3" s="1"/>
  <c r="J212" i="3"/>
  <c r="K212" i="3" s="1"/>
  <c r="L212" i="3" s="1"/>
  <c r="I212" i="3" s="1"/>
  <c r="J192" i="3"/>
  <c r="K192" i="3" s="1"/>
  <c r="L192" i="3" s="1"/>
  <c r="I192" i="3" s="1"/>
  <c r="Y134" i="3" l="1"/>
  <c r="Z134" i="3" s="1"/>
  <c r="AA134" i="3" s="1"/>
  <c r="X134" i="3" s="1"/>
  <c r="J115" i="3"/>
  <c r="K115" i="3" s="1"/>
  <c r="L115" i="3" s="1"/>
  <c r="I115" i="3" s="1"/>
  <c r="F50" i="5"/>
  <c r="F51" i="5"/>
  <c r="F17" i="5"/>
  <c r="F8" i="5"/>
  <c r="Q15" i="6"/>
  <c r="I11" i="6"/>
  <c r="J110" i="3"/>
  <c r="K110" i="3" s="1"/>
  <c r="L110" i="3" s="1"/>
  <c r="I110" i="3" s="1"/>
  <c r="Y302" i="3"/>
  <c r="Z302" i="3" s="1"/>
  <c r="AA302" i="3" s="1"/>
  <c r="X302" i="3" s="1"/>
  <c r="Y291" i="3"/>
  <c r="Z291" i="3" s="1"/>
  <c r="AA291" i="3" s="1"/>
  <c r="X291" i="3" s="1"/>
  <c r="Y284" i="3"/>
  <c r="Z284" i="3" s="1"/>
  <c r="AA284" i="3" s="1"/>
  <c r="X284" i="3" s="1"/>
  <c r="Y216" i="3"/>
  <c r="Z216" i="3" s="1"/>
  <c r="AA216" i="3" s="1"/>
  <c r="X216" i="3" s="1"/>
  <c r="Y229" i="3" l="1"/>
  <c r="Z229" i="3" s="1"/>
  <c r="AA229" i="3" s="1"/>
  <c r="X229" i="3" s="1"/>
  <c r="Y228" i="3"/>
  <c r="Z228" i="3" s="1"/>
  <c r="AA228" i="3" s="1"/>
  <c r="X228" i="3" s="1"/>
  <c r="Y260" i="3"/>
  <c r="Z260" i="3" s="1"/>
  <c r="AA260" i="3" s="1"/>
  <c r="X260" i="3" s="1"/>
  <c r="J219" i="3"/>
  <c r="K219" i="3" s="1"/>
  <c r="L219" i="3" s="1"/>
  <c r="I219" i="3" s="1"/>
  <c r="J216" i="3"/>
  <c r="K216" i="3" s="1"/>
  <c r="L216" i="3" s="1"/>
  <c r="I216" i="3" s="1"/>
  <c r="J207" i="3"/>
  <c r="K207" i="3" s="1"/>
  <c r="L207" i="3" s="1"/>
  <c r="I207" i="3" s="1"/>
  <c r="J190" i="3"/>
  <c r="K190" i="3" s="1"/>
  <c r="L190" i="3" s="1"/>
  <c r="I190" i="3" s="1"/>
  <c r="J182" i="3"/>
  <c r="K182" i="3" s="1"/>
  <c r="L182" i="3" s="1"/>
  <c r="I182" i="3" s="1"/>
  <c r="Y116" i="3"/>
  <c r="Z116" i="3" s="1"/>
  <c r="AA116" i="3" s="1"/>
  <c r="X116" i="3" s="1"/>
  <c r="Y115" i="3"/>
  <c r="Z115" i="3" s="1"/>
  <c r="AA115" i="3" s="1"/>
  <c r="X115" i="3" s="1"/>
  <c r="J121" i="3"/>
  <c r="K121" i="3" s="1"/>
  <c r="L121" i="3" s="1"/>
  <c r="I121" i="3" s="1"/>
  <c r="J120" i="3"/>
  <c r="K120" i="3" s="1"/>
  <c r="L120" i="3" s="1"/>
  <c r="I120" i="3" s="1"/>
  <c r="J119" i="3"/>
  <c r="K119" i="3" s="1"/>
  <c r="L119" i="3" s="1"/>
  <c r="I119" i="3" s="1"/>
  <c r="Y63" i="3"/>
  <c r="Z63" i="3" s="1"/>
  <c r="AA63" i="3" s="1"/>
  <c r="X63" i="3" s="1"/>
  <c r="Y48" i="3"/>
  <c r="Z48" i="3" s="1"/>
  <c r="AA48" i="3" s="1"/>
  <c r="X48" i="3" s="1"/>
  <c r="Y19" i="3"/>
  <c r="Z19" i="3" s="1"/>
  <c r="AA19" i="3" s="1"/>
  <c r="X19" i="3" s="1"/>
  <c r="Y18" i="3"/>
  <c r="Z18" i="3" s="1"/>
  <c r="AA18" i="3" s="1"/>
  <c r="X18" i="3" s="1"/>
  <c r="Y17" i="3"/>
  <c r="Z17" i="3" s="1"/>
  <c r="AA17" i="3" s="1"/>
  <c r="F20" i="5"/>
  <c r="Q10" i="6"/>
  <c r="Y214" i="3" l="1"/>
  <c r="Z214" i="3" s="1"/>
  <c r="AA214" i="3" s="1"/>
  <c r="X214" i="3" s="1"/>
  <c r="Y213" i="3"/>
  <c r="Z213" i="3" s="1"/>
  <c r="AA213" i="3" s="1"/>
  <c r="X213" i="3" s="1"/>
  <c r="F76" i="5"/>
  <c r="F75" i="5"/>
  <c r="Y208" i="3"/>
  <c r="Z208" i="3" s="1"/>
  <c r="AA208" i="3" s="1"/>
  <c r="X208" i="3" s="1"/>
  <c r="Y207" i="3"/>
  <c r="Z207" i="3" s="1"/>
  <c r="AA207" i="3" s="1"/>
  <c r="X207" i="3" s="1"/>
  <c r="Y206" i="3"/>
  <c r="Z206" i="3" s="1"/>
  <c r="AA206" i="3" s="1"/>
  <c r="X206" i="3" s="1"/>
  <c r="AA205" i="3"/>
  <c r="Y205" i="3"/>
  <c r="J223" i="3"/>
  <c r="K223" i="3" s="1"/>
  <c r="L223" i="3" s="1"/>
  <c r="I223" i="3" s="1"/>
  <c r="F70" i="5"/>
  <c r="Y307" i="3"/>
  <c r="Z307" i="3" s="1"/>
  <c r="AA307" i="3" s="1"/>
  <c r="X307" i="3" s="1"/>
  <c r="Y305" i="3"/>
  <c r="Z305" i="3" s="1"/>
  <c r="AA305" i="3" s="1"/>
  <c r="X305" i="3" s="1"/>
  <c r="Y110" i="3"/>
  <c r="Z110" i="3" s="1"/>
  <c r="AA110" i="3" s="1"/>
  <c r="X110" i="3" s="1"/>
  <c r="Y109" i="3"/>
  <c r="Z109" i="3" s="1"/>
  <c r="AA109" i="3" s="1"/>
  <c r="X109" i="3" s="1"/>
  <c r="J133" i="3"/>
  <c r="K133" i="3" s="1"/>
  <c r="L133" i="3" s="1"/>
  <c r="I133" i="3" s="1"/>
  <c r="Y191" i="3" l="1"/>
  <c r="Z191" i="3" s="1"/>
  <c r="AA191" i="3" s="1"/>
  <c r="X191" i="3" s="1"/>
  <c r="Y301" i="3"/>
  <c r="Z301" i="3" s="1"/>
  <c r="AA301" i="3" s="1"/>
  <c r="X301" i="3" s="1"/>
  <c r="Y300" i="3"/>
  <c r="Z300" i="3" s="1"/>
  <c r="AA300" i="3" s="1"/>
  <c r="X300" i="3" s="1"/>
  <c r="Y293" i="3"/>
  <c r="Z293" i="3" s="1"/>
  <c r="AA293" i="3" s="1"/>
  <c r="X293" i="3" s="1"/>
  <c r="Y292" i="3"/>
  <c r="Z292" i="3" s="1"/>
  <c r="AA292" i="3" s="1"/>
  <c r="X292" i="3" s="1"/>
  <c r="Y286" i="3"/>
  <c r="Z286" i="3" s="1"/>
  <c r="AA286" i="3" s="1"/>
  <c r="X286" i="3" s="1"/>
  <c r="Y285" i="3"/>
  <c r="Z285" i="3" s="1"/>
  <c r="AA285" i="3" s="1"/>
  <c r="X285" i="3" s="1"/>
  <c r="Y248" i="3"/>
  <c r="Z248" i="3" s="1"/>
  <c r="AA248" i="3" s="1"/>
  <c r="X248" i="3" s="1"/>
  <c r="T247" i="3"/>
  <c r="Y197" i="3"/>
  <c r="Z197" i="3" s="1"/>
  <c r="AA197" i="3" s="1"/>
  <c r="X197" i="3" s="1"/>
  <c r="Y185" i="3"/>
  <c r="Z185" i="3" s="1"/>
  <c r="AA185" i="3" s="1"/>
  <c r="X185" i="3" s="1"/>
  <c r="Y149" i="3"/>
  <c r="Z149" i="3" s="1"/>
  <c r="AA149" i="3" s="1"/>
  <c r="X149" i="3" s="1"/>
  <c r="Y148" i="3"/>
  <c r="Z148" i="3" s="1"/>
  <c r="AA148" i="3" s="1"/>
  <c r="X148" i="3" s="1"/>
  <c r="J124" i="3"/>
  <c r="K124" i="3" s="1"/>
  <c r="L124" i="3" s="1"/>
  <c r="I124" i="3" s="1"/>
  <c r="J100" i="3"/>
  <c r="K100" i="3" s="1"/>
  <c r="L100" i="3" s="1"/>
  <c r="I100" i="3" s="1"/>
  <c r="J99" i="3"/>
  <c r="K99" i="3" s="1"/>
  <c r="L99" i="3" s="1"/>
  <c r="I99" i="3" s="1"/>
  <c r="J33" i="3"/>
  <c r="K33" i="3" s="1"/>
  <c r="L33" i="3" s="1"/>
  <c r="I33" i="3" s="1"/>
  <c r="J7" i="3"/>
  <c r="K7" i="3" s="1"/>
  <c r="L7" i="3" s="1"/>
  <c r="I7" i="3" s="1"/>
  <c r="F74" i="5"/>
  <c r="I28" i="6"/>
  <c r="Y172" i="3" l="1"/>
  <c r="Z172" i="3" s="1"/>
  <c r="AA172" i="3" s="1"/>
  <c r="X172" i="3" s="1"/>
  <c r="Y314" i="3"/>
  <c r="Z314" i="3" s="1"/>
  <c r="AA314" i="3" s="1"/>
  <c r="Y299" i="3"/>
  <c r="Z299" i="3" s="1"/>
  <c r="AA299" i="3" s="1"/>
  <c r="X299" i="3" s="1"/>
  <c r="Y298" i="3"/>
  <c r="Z298" i="3" s="1"/>
  <c r="AA298" i="3" s="1"/>
  <c r="X298" i="3" s="1"/>
  <c r="Y297" i="3"/>
  <c r="Z297" i="3" s="1"/>
  <c r="AA297" i="3" s="1"/>
  <c r="X297" i="3" s="1"/>
  <c r="Y296" i="3"/>
  <c r="Z296" i="3" s="1"/>
  <c r="AA296" i="3" s="1"/>
  <c r="X296" i="3" s="1"/>
  <c r="Y5" i="15" l="1"/>
  <c r="Z5" i="15"/>
  <c r="AA5" i="15" s="1"/>
  <c r="J6" i="15"/>
  <c r="K6" i="15"/>
  <c r="L6" i="15"/>
  <c r="I6" i="15" s="1"/>
  <c r="Y6" i="15"/>
  <c r="Z6" i="15"/>
  <c r="AA6" i="15" s="1"/>
  <c r="X6" i="15" s="1"/>
  <c r="J7" i="15"/>
  <c r="K7" i="15"/>
  <c r="L7" i="15" s="1"/>
  <c r="I7" i="15" s="1"/>
  <c r="Y7" i="15"/>
  <c r="Z7" i="15"/>
  <c r="AA7" i="15"/>
  <c r="X7" i="15" s="1"/>
  <c r="J8" i="15"/>
  <c r="K8" i="15"/>
  <c r="L8" i="15"/>
  <c r="I8" i="15" s="1"/>
  <c r="Y8" i="15"/>
  <c r="Z8" i="15"/>
  <c r="AA8" i="15" s="1"/>
  <c r="X8" i="15" s="1"/>
  <c r="J9" i="15"/>
  <c r="K9" i="15"/>
  <c r="L9" i="15"/>
  <c r="I9" i="15" s="1"/>
  <c r="Y9" i="15"/>
  <c r="Z9" i="15"/>
  <c r="AA9" i="15" s="1"/>
  <c r="X9" i="15" s="1"/>
  <c r="J10" i="15"/>
  <c r="K10" i="15"/>
  <c r="L10" i="15"/>
  <c r="I10" i="15" s="1"/>
  <c r="Y10" i="15"/>
  <c r="Z10" i="15"/>
  <c r="AA10" i="15"/>
  <c r="I11" i="15"/>
  <c r="J11" i="15"/>
  <c r="K11" i="15"/>
  <c r="L11" i="15"/>
  <c r="X11" i="15"/>
  <c r="Y11" i="15"/>
  <c r="Z11" i="15"/>
  <c r="AA11" i="15"/>
  <c r="I12" i="15"/>
  <c r="J12" i="15"/>
  <c r="K12" i="15"/>
  <c r="L12" i="15"/>
  <c r="X12" i="15"/>
  <c r="Y12" i="15"/>
  <c r="Z12" i="15"/>
  <c r="AA12" i="15"/>
  <c r="I13" i="15"/>
  <c r="J13" i="15"/>
  <c r="K13" i="15"/>
  <c r="L13" i="15"/>
  <c r="X13" i="15"/>
  <c r="Y13" i="15"/>
  <c r="Z13" i="15"/>
  <c r="AA13" i="15"/>
  <c r="I14" i="15"/>
  <c r="J14" i="15"/>
  <c r="K14" i="15"/>
  <c r="L14" i="15"/>
  <c r="Y14" i="15"/>
  <c r="Z14" i="15" s="1"/>
  <c r="AA14" i="15" s="1"/>
  <c r="E15" i="15"/>
  <c r="X15" i="15"/>
  <c r="Y15" i="15"/>
  <c r="Z15" i="15"/>
  <c r="AA15" i="15"/>
  <c r="I16" i="15"/>
  <c r="J16" i="15"/>
  <c r="K16" i="15"/>
  <c r="L16" i="15"/>
  <c r="Y16" i="15"/>
  <c r="Z16" i="15" s="1"/>
  <c r="AA16" i="15" s="1"/>
  <c r="J17" i="15"/>
  <c r="K17" i="15"/>
  <c r="L17" i="15" s="1"/>
  <c r="Y17" i="15"/>
  <c r="Z17" i="15"/>
  <c r="AA17" i="15" s="1"/>
  <c r="X17" i="15" s="1"/>
  <c r="J18" i="15"/>
  <c r="K18" i="15"/>
  <c r="L18" i="15" s="1"/>
  <c r="I18" i="15" s="1"/>
  <c r="Y18" i="15"/>
  <c r="Z18" i="15"/>
  <c r="AA18" i="15" s="1"/>
  <c r="J19" i="15"/>
  <c r="K19" i="15"/>
  <c r="L19" i="15"/>
  <c r="Y19" i="15"/>
  <c r="Z19" i="15"/>
  <c r="AA19" i="15"/>
  <c r="X19" i="15" s="1"/>
  <c r="J20" i="15"/>
  <c r="K20" i="15"/>
  <c r="L20" i="15"/>
  <c r="I20" i="15" s="1"/>
  <c r="Y20" i="15"/>
  <c r="Z20" i="15"/>
  <c r="AA20" i="15"/>
  <c r="X20" i="15" s="1"/>
  <c r="J21" i="15"/>
  <c r="K21" i="15"/>
  <c r="L21" i="15"/>
  <c r="I21" i="15" s="1"/>
  <c r="Y21" i="15"/>
  <c r="Z21" i="15"/>
  <c r="AA21" i="15"/>
  <c r="X21" i="15" s="1"/>
  <c r="J22" i="15"/>
  <c r="K22" i="15" s="1"/>
  <c r="L22" i="15" s="1"/>
  <c r="X22" i="15"/>
  <c r="Y22" i="15"/>
  <c r="Z22" i="15" s="1"/>
  <c r="AA22" i="15" s="1"/>
  <c r="I23" i="15"/>
  <c r="J23" i="15"/>
  <c r="K23" i="15" s="1"/>
  <c r="L23" i="15" s="1"/>
  <c r="X23" i="15"/>
  <c r="Y23" i="15"/>
  <c r="Z23" i="15" s="1"/>
  <c r="AA23" i="15" s="1"/>
  <c r="I24" i="15"/>
  <c r="J24" i="15"/>
  <c r="K24" i="15" s="1"/>
  <c r="L24" i="15" s="1"/>
  <c r="X24" i="15"/>
  <c r="Y24" i="15"/>
  <c r="Z24" i="15" s="1"/>
  <c r="AA24" i="15" s="1"/>
  <c r="I25" i="15"/>
  <c r="J25" i="15"/>
  <c r="K25" i="15" s="1"/>
  <c r="L25" i="15" s="1"/>
  <c r="Y25" i="15"/>
  <c r="K72" i="15" s="1"/>
  <c r="L72" i="15" s="1"/>
  <c r="Z25" i="15"/>
  <c r="J26" i="15"/>
  <c r="K26" i="15"/>
  <c r="L26" i="15"/>
  <c r="I26" i="15" s="1"/>
  <c r="Y26" i="15"/>
  <c r="Z26" i="15"/>
  <c r="AA26" i="15" s="1"/>
  <c r="X26" i="15" s="1"/>
  <c r="J27" i="15"/>
  <c r="K27" i="15"/>
  <c r="L27" i="15" s="1"/>
  <c r="I27" i="15" s="1"/>
  <c r="J28" i="15"/>
  <c r="K28" i="15"/>
  <c r="L28" i="15"/>
  <c r="I28" i="15" s="1"/>
  <c r="Y28" i="15"/>
  <c r="Z28" i="15"/>
  <c r="AA28" i="15"/>
  <c r="X28" i="15" s="1"/>
  <c r="J29" i="15"/>
  <c r="K29" i="15"/>
  <c r="L29" i="15" s="1"/>
  <c r="I29" i="15" s="1"/>
  <c r="Y29" i="15"/>
  <c r="Z29" i="15"/>
  <c r="AA29" i="15"/>
  <c r="X29" i="15" s="1"/>
  <c r="J30" i="15"/>
  <c r="K30" i="15" s="1"/>
  <c r="L30" i="15"/>
  <c r="J31" i="15"/>
  <c r="K31" i="15" s="1"/>
  <c r="L31" i="15" s="1"/>
  <c r="I31" i="15" s="1"/>
  <c r="Y31" i="15"/>
  <c r="Z31" i="15" s="1"/>
  <c r="AA31" i="15" s="1"/>
  <c r="X31" i="15" s="1"/>
  <c r="J32" i="15"/>
  <c r="K32" i="15" s="1"/>
  <c r="L32" i="15" s="1"/>
  <c r="I32" i="15" s="1"/>
  <c r="X32" i="15"/>
  <c r="Y32" i="15"/>
  <c r="Z32" i="15" s="1"/>
  <c r="AA32" i="15"/>
  <c r="J33" i="15"/>
  <c r="K33" i="15" s="1"/>
  <c r="L33" i="15" s="1"/>
  <c r="I33" i="15" s="1"/>
  <c r="Y33" i="15"/>
  <c r="Z33" i="15"/>
  <c r="J34" i="15"/>
  <c r="K34" i="15" s="1"/>
  <c r="L34" i="15" s="1"/>
  <c r="I34" i="15" s="1"/>
  <c r="Y34" i="15"/>
  <c r="Z34" i="15" s="1"/>
  <c r="AA34" i="15" s="1"/>
  <c r="X34" i="15" s="1"/>
  <c r="J35" i="15"/>
  <c r="K35" i="15"/>
  <c r="L35" i="15"/>
  <c r="Y35" i="15"/>
  <c r="Z35" i="15"/>
  <c r="AA35" i="15"/>
  <c r="I36" i="15"/>
  <c r="J36" i="15"/>
  <c r="K36" i="15" s="1"/>
  <c r="L36" i="15"/>
  <c r="Y36" i="15"/>
  <c r="Z36" i="15" s="1"/>
  <c r="AA36" i="15"/>
  <c r="X36" i="15" s="1"/>
  <c r="J37" i="15"/>
  <c r="K37" i="15" s="1"/>
  <c r="L37" i="15" s="1"/>
  <c r="Y37" i="15"/>
  <c r="Z37" i="15" s="1"/>
  <c r="AA37" i="15" s="1"/>
  <c r="X37" i="15" s="1"/>
  <c r="J38" i="15"/>
  <c r="K38" i="15" s="1"/>
  <c r="L38" i="15" s="1"/>
  <c r="I38" i="15" s="1"/>
  <c r="Y38" i="15"/>
  <c r="Z38" i="15" s="1"/>
  <c r="AA38" i="15" s="1"/>
  <c r="X38" i="15" s="1"/>
  <c r="I39" i="15"/>
  <c r="J39" i="15"/>
  <c r="K39" i="15" s="1"/>
  <c r="L39" i="15" s="1"/>
  <c r="Y39" i="15"/>
  <c r="Z39" i="15" s="1"/>
  <c r="AA39" i="15" s="1"/>
  <c r="X39" i="15" s="1"/>
  <c r="J40" i="15"/>
  <c r="K40" i="15" s="1"/>
  <c r="L40" i="15" s="1"/>
  <c r="I40" i="15" s="1"/>
  <c r="J41" i="15"/>
  <c r="K41" i="15"/>
  <c r="L41" i="15" s="1"/>
  <c r="Y41" i="15"/>
  <c r="Z41" i="15"/>
  <c r="AA41" i="15" s="1"/>
  <c r="J42" i="15"/>
  <c r="K42" i="15"/>
  <c r="L42" i="15" s="1"/>
  <c r="I42" i="15" s="1"/>
  <c r="Y42" i="15"/>
  <c r="Z42" i="15"/>
  <c r="AA42" i="15"/>
  <c r="X42" i="15" s="1"/>
  <c r="J43" i="15"/>
  <c r="K43" i="15" s="1"/>
  <c r="L43" i="15" s="1"/>
  <c r="I44" i="15"/>
  <c r="J44" i="15"/>
  <c r="K44" i="15" s="1"/>
  <c r="L44" i="15"/>
  <c r="Y44" i="15"/>
  <c r="Z44" i="15" s="1"/>
  <c r="AA44" i="15"/>
  <c r="X44" i="15" s="1"/>
  <c r="J45" i="15"/>
  <c r="K45" i="15" s="1"/>
  <c r="L45" i="15"/>
  <c r="I45" i="15" s="1"/>
  <c r="I46" i="15"/>
  <c r="J46" i="15"/>
  <c r="K46" i="15" s="1"/>
  <c r="L46" i="15" s="1"/>
  <c r="X46" i="15"/>
  <c r="Y46" i="15"/>
  <c r="Z46" i="15" s="1"/>
  <c r="AA46" i="15"/>
  <c r="J47" i="15"/>
  <c r="K47" i="15" s="1"/>
  <c r="L47" i="15" s="1"/>
  <c r="Y47" i="15"/>
  <c r="Z47" i="15"/>
  <c r="J48" i="15"/>
  <c r="K48" i="15"/>
  <c r="L48" i="15"/>
  <c r="I48" i="15" s="1"/>
  <c r="Y48" i="15"/>
  <c r="Z48" i="15"/>
  <c r="AA48" i="15" s="1"/>
  <c r="X48" i="15" s="1"/>
  <c r="J49" i="15"/>
  <c r="K49" i="15"/>
  <c r="L49" i="15" s="1"/>
  <c r="I49" i="15" s="1"/>
  <c r="Y49" i="15"/>
  <c r="Z49" i="15" s="1"/>
  <c r="AA49" i="15"/>
  <c r="Y50" i="15"/>
  <c r="Z50" i="15" s="1"/>
  <c r="AA50" i="15" s="1"/>
  <c r="X51" i="15"/>
  <c r="Y51" i="15"/>
  <c r="Z51" i="15" s="1"/>
  <c r="AA51" i="15" s="1"/>
  <c r="Y52" i="15"/>
  <c r="Z52" i="15" s="1"/>
  <c r="AA52" i="15" s="1"/>
  <c r="X52" i="15" s="1"/>
  <c r="X53" i="15"/>
  <c r="Y53" i="15"/>
  <c r="Z53" i="15" s="1"/>
  <c r="AA53" i="15" s="1"/>
  <c r="Y54" i="15"/>
  <c r="Z54" i="15" s="1"/>
  <c r="AA54" i="15" s="1"/>
  <c r="X54" i="15" s="1"/>
  <c r="X56" i="15"/>
  <c r="Y56" i="15"/>
  <c r="Z56" i="15" s="1"/>
  <c r="AA56" i="15" s="1"/>
  <c r="Y57" i="15"/>
  <c r="Z57" i="15" s="1"/>
  <c r="AA57" i="15" s="1"/>
  <c r="X57" i="15" s="1"/>
  <c r="Y58" i="15"/>
  <c r="Z58" i="15" s="1"/>
  <c r="AA58" i="15" s="1"/>
  <c r="Y59" i="15"/>
  <c r="Z59" i="15" s="1"/>
  <c r="AA59" i="15" s="1"/>
  <c r="X59" i="15" s="1"/>
  <c r="Y60" i="15"/>
  <c r="Z60" i="15" s="1"/>
  <c r="AA60" i="15" s="1"/>
  <c r="X60" i="15" s="1"/>
  <c r="Y61" i="15"/>
  <c r="Z61" i="15"/>
  <c r="AA61" i="15" s="1"/>
  <c r="X61" i="15" s="1"/>
  <c r="T62" i="15"/>
  <c r="Y62" i="15"/>
  <c r="Z62" i="15"/>
  <c r="AA62" i="15" s="1"/>
  <c r="Y63" i="15"/>
  <c r="Z63" i="15" s="1"/>
  <c r="AA63" i="15" s="1"/>
  <c r="X63" i="15" s="1"/>
  <c r="Y64" i="15"/>
  <c r="Z64" i="15"/>
  <c r="AA64" i="15" s="1"/>
  <c r="X64" i="15" s="1"/>
  <c r="Y66" i="15"/>
  <c r="Z66" i="15" s="1"/>
  <c r="AA66" i="15" s="1"/>
  <c r="X66" i="15" s="1"/>
  <c r="Y67" i="15"/>
  <c r="Z67" i="15"/>
  <c r="AA67" i="15" s="1"/>
  <c r="X67" i="15" s="1"/>
  <c r="J71" i="15"/>
  <c r="K71" i="15"/>
  <c r="L71" i="15" s="1"/>
  <c r="J72" i="15"/>
  <c r="Y74" i="15"/>
  <c r="Z74" i="15" s="1"/>
  <c r="AA74" i="15" s="1"/>
  <c r="J75" i="15"/>
  <c r="K75" i="15" s="1"/>
  <c r="L75" i="15" s="1"/>
  <c r="I75" i="15" s="1"/>
  <c r="X75" i="15"/>
  <c r="Y75" i="15"/>
  <c r="Z75" i="15" s="1"/>
  <c r="AA75" i="15" s="1"/>
  <c r="J76" i="15"/>
  <c r="K76" i="15" s="1"/>
  <c r="L76" i="15" s="1"/>
  <c r="I76" i="15" s="1"/>
  <c r="Y76" i="15"/>
  <c r="Z76" i="15" s="1"/>
  <c r="AA76" i="15" s="1"/>
  <c r="X76" i="15" s="1"/>
  <c r="J77" i="15"/>
  <c r="K77" i="15" s="1"/>
  <c r="L77" i="15" s="1"/>
  <c r="I77" i="15" s="1"/>
  <c r="X77" i="15"/>
  <c r="Y77" i="15"/>
  <c r="Z77" i="15" s="1"/>
  <c r="AA77" i="15" s="1"/>
  <c r="J78" i="15"/>
  <c r="K78" i="15" s="1"/>
  <c r="L78" i="15" s="1"/>
  <c r="I78" i="15" s="1"/>
  <c r="Y78" i="15"/>
  <c r="Z78" i="15" s="1"/>
  <c r="AA78" i="15" s="1"/>
  <c r="X78" i="15" s="1"/>
  <c r="J79" i="15"/>
  <c r="K79" i="15" s="1"/>
  <c r="L79" i="15" s="1"/>
  <c r="I79" i="15" s="1"/>
  <c r="X79" i="15"/>
  <c r="Y79" i="15"/>
  <c r="Z79" i="15" s="1"/>
  <c r="AA79" i="15" s="1"/>
  <c r="J80" i="15"/>
  <c r="K80" i="15" s="1"/>
  <c r="L80" i="15" s="1"/>
  <c r="I80" i="15" s="1"/>
  <c r="Y80" i="15"/>
  <c r="Z80" i="15" s="1"/>
  <c r="AA80" i="15" s="1"/>
  <c r="X80" i="15" s="1"/>
  <c r="J81" i="15"/>
  <c r="K81" i="15" s="1"/>
  <c r="L81" i="15" s="1"/>
  <c r="I81" i="15" s="1"/>
  <c r="Y81" i="15"/>
  <c r="Z81" i="15" s="1"/>
  <c r="AA81" i="15" s="1"/>
  <c r="Y82" i="15"/>
  <c r="Z82" i="15"/>
  <c r="AA82" i="15" s="1"/>
  <c r="X82" i="15" s="1"/>
  <c r="J83" i="15"/>
  <c r="K83" i="15" s="1"/>
  <c r="L83" i="15" s="1"/>
  <c r="I83" i="15" s="1"/>
  <c r="Y83" i="15"/>
  <c r="Z83" i="15"/>
  <c r="AA83" i="15" s="1"/>
  <c r="X83" i="15" s="1"/>
  <c r="J84" i="15"/>
  <c r="K84" i="15" s="1"/>
  <c r="L84" i="15" s="1"/>
  <c r="I84" i="15" s="1"/>
  <c r="Y84" i="15"/>
  <c r="Z84" i="15"/>
  <c r="AA84" i="15"/>
  <c r="J85" i="15"/>
  <c r="K85" i="15"/>
  <c r="L85" i="15"/>
  <c r="I85" i="15" s="1"/>
  <c r="Y85" i="15"/>
  <c r="Z85" i="15"/>
  <c r="AA85" i="15" s="1"/>
  <c r="X85" i="15" s="1"/>
  <c r="J86" i="15"/>
  <c r="K86" i="15"/>
  <c r="L86" i="15"/>
  <c r="I86" i="15" s="1"/>
  <c r="Y86" i="15"/>
  <c r="Z86" i="15"/>
  <c r="AA86" i="15" s="1"/>
  <c r="X86" i="15" s="1"/>
  <c r="J87" i="15"/>
  <c r="K87" i="15"/>
  <c r="L87" i="15"/>
  <c r="I87" i="15" s="1"/>
  <c r="Y87" i="15"/>
  <c r="Z87" i="15"/>
  <c r="AA87" i="15" s="1"/>
  <c r="X87" i="15" s="1"/>
  <c r="J88" i="15"/>
  <c r="K88" i="15" s="1"/>
  <c r="L88" i="15" s="1"/>
  <c r="I88" i="15" s="1"/>
  <c r="Y88" i="15"/>
  <c r="Z88" i="15"/>
  <c r="AA88" i="15" s="1"/>
  <c r="X88" i="15" s="1"/>
  <c r="J89" i="15"/>
  <c r="K89" i="15" s="1"/>
  <c r="L89" i="15" s="1"/>
  <c r="I89" i="15" s="1"/>
  <c r="Y89" i="15"/>
  <c r="Z89" i="15"/>
  <c r="AA89" i="15" s="1"/>
  <c r="X89" i="15" s="1"/>
  <c r="J90" i="15"/>
  <c r="K90" i="15" s="1"/>
  <c r="L90" i="15" s="1"/>
  <c r="I90" i="15" s="1"/>
  <c r="Y90" i="15"/>
  <c r="Z90" i="15"/>
  <c r="AA90" i="15" s="1"/>
  <c r="X90" i="15" s="1"/>
  <c r="J91" i="15"/>
  <c r="K91" i="15" s="1"/>
  <c r="L91" i="15" s="1"/>
  <c r="I91" i="15" s="1"/>
  <c r="Y91" i="15"/>
  <c r="Z91" i="15"/>
  <c r="AA91" i="15" s="1"/>
  <c r="X91" i="15" s="1"/>
  <c r="Y92" i="15"/>
  <c r="Z92" i="15" s="1"/>
  <c r="AA92" i="15" s="1"/>
  <c r="X92" i="15" s="1"/>
  <c r="J93" i="15"/>
  <c r="K93" i="15"/>
  <c r="L93" i="15" s="1"/>
  <c r="I93" i="15" s="1"/>
  <c r="Y93" i="15"/>
  <c r="Z93" i="15" s="1"/>
  <c r="AA93" i="15" s="1"/>
  <c r="X93" i="15" s="1"/>
  <c r="J95" i="15"/>
  <c r="K95" i="15"/>
  <c r="L95" i="15" s="1"/>
  <c r="I95" i="15" s="1"/>
  <c r="Y95" i="15"/>
  <c r="Z95" i="15" s="1"/>
  <c r="AA95" i="15" s="1"/>
  <c r="X95" i="15" s="1"/>
  <c r="J96" i="15"/>
  <c r="K96" i="15"/>
  <c r="L96" i="15" s="1"/>
  <c r="I96" i="15" s="1"/>
  <c r="Y96" i="15"/>
  <c r="Z96" i="15" s="1"/>
  <c r="AA96" i="15" s="1"/>
  <c r="X96" i="15" s="1"/>
  <c r="J97" i="15"/>
  <c r="K97" i="15"/>
  <c r="L97" i="15" s="1"/>
  <c r="I97" i="15" s="1"/>
  <c r="Y97" i="15"/>
  <c r="Z97" i="15" s="1"/>
  <c r="AA97" i="15" s="1"/>
  <c r="X97" i="15" s="1"/>
  <c r="J98" i="15"/>
  <c r="K98" i="15"/>
  <c r="L98" i="15" s="1"/>
  <c r="I98" i="15" s="1"/>
  <c r="J99" i="15"/>
  <c r="K99" i="15"/>
  <c r="L99" i="15" s="1"/>
  <c r="Y99" i="15"/>
  <c r="Z99" i="15" s="1"/>
  <c r="AA99" i="15" s="1"/>
  <c r="X99" i="15" s="1"/>
  <c r="J100" i="15"/>
  <c r="K100" i="15"/>
  <c r="L100" i="15" s="1"/>
  <c r="I100" i="15" s="1"/>
  <c r="Y100" i="15"/>
  <c r="Z100" i="15" s="1"/>
  <c r="AA100" i="15" s="1"/>
  <c r="X100" i="15" s="1"/>
  <c r="J101" i="15"/>
  <c r="K101" i="15"/>
  <c r="L101" i="15" s="1"/>
  <c r="I101" i="15" s="1"/>
  <c r="Y101" i="15"/>
  <c r="Z101" i="15" s="1"/>
  <c r="AA101" i="15" s="1"/>
  <c r="X101" i="15" s="1"/>
  <c r="J102" i="15"/>
  <c r="K102" i="15"/>
  <c r="L102" i="15" s="1"/>
  <c r="I102" i="15" s="1"/>
  <c r="Y102" i="15"/>
  <c r="Z102" i="15" s="1"/>
  <c r="AA102" i="15" s="1"/>
  <c r="X102" i="15" s="1"/>
  <c r="J103" i="15"/>
  <c r="K103" i="15"/>
  <c r="L103" i="15" s="1"/>
  <c r="Y103" i="15"/>
  <c r="Z103" i="15"/>
  <c r="AA103" i="15" s="1"/>
  <c r="X103" i="15" s="1"/>
  <c r="J104" i="15"/>
  <c r="K104" i="15"/>
  <c r="L104" i="15" s="1"/>
  <c r="I104" i="15" s="1"/>
  <c r="X104" i="15"/>
  <c r="Y104" i="15"/>
  <c r="Z104" i="15"/>
  <c r="AA104" i="15" s="1"/>
  <c r="I105" i="15"/>
  <c r="J105" i="15"/>
  <c r="K105" i="15"/>
  <c r="L105" i="15" s="1"/>
  <c r="Y105" i="15"/>
  <c r="Z105" i="15"/>
  <c r="AA105" i="15" s="1"/>
  <c r="X105" i="15" s="1"/>
  <c r="J106" i="15"/>
  <c r="K106" i="15"/>
  <c r="L106" i="15" s="1"/>
  <c r="I106" i="15" s="1"/>
  <c r="X106" i="15"/>
  <c r="Y106" i="15"/>
  <c r="Z106" i="15"/>
  <c r="AA106" i="15" s="1"/>
  <c r="I107" i="15"/>
  <c r="J107" i="15"/>
  <c r="K107" i="15"/>
  <c r="L107" i="15" s="1"/>
  <c r="Y107" i="15"/>
  <c r="Z107" i="15"/>
  <c r="AA107" i="15" s="1"/>
  <c r="X107" i="15" s="1"/>
  <c r="J108" i="15"/>
  <c r="K108" i="15"/>
  <c r="L108" i="15" s="1"/>
  <c r="I108" i="15" s="1"/>
  <c r="X108" i="15"/>
  <c r="Y108" i="15"/>
  <c r="Z108" i="15"/>
  <c r="AA108" i="15" s="1"/>
  <c r="I109" i="15"/>
  <c r="J109" i="15"/>
  <c r="K109" i="15"/>
  <c r="L109" i="15" s="1"/>
  <c r="Y109" i="15"/>
  <c r="Z109" i="15"/>
  <c r="AA109" i="15" s="1"/>
  <c r="X109" i="15" s="1"/>
  <c r="J110" i="15"/>
  <c r="K110" i="15"/>
  <c r="L110" i="15" s="1"/>
  <c r="I110" i="15" s="1"/>
  <c r="X110" i="15"/>
  <c r="Y110" i="15"/>
  <c r="Z110" i="15"/>
  <c r="AA110" i="15" s="1"/>
  <c r="X111" i="15"/>
  <c r="Y111" i="15"/>
  <c r="Z111" i="15"/>
  <c r="AA111" i="15" s="1"/>
  <c r="Y112" i="15"/>
  <c r="Z112" i="15"/>
  <c r="AA112" i="15" s="1"/>
  <c r="X112" i="15" s="1"/>
  <c r="Y113" i="15"/>
  <c r="Z113" i="15"/>
  <c r="AA113" i="15" s="1"/>
  <c r="X113" i="15" s="1"/>
  <c r="X114" i="15"/>
  <c r="Y114" i="15"/>
  <c r="Z114" i="15"/>
  <c r="AA114" i="15" s="1"/>
  <c r="X115" i="15"/>
  <c r="Y115" i="15"/>
  <c r="Z115" i="15"/>
  <c r="AA115" i="15" s="1"/>
  <c r="Y116" i="15"/>
  <c r="Z116" i="15" s="1"/>
  <c r="AA116" i="15" s="1"/>
  <c r="X117" i="15"/>
  <c r="Y117" i="15"/>
  <c r="Z117" i="15" s="1"/>
  <c r="AA117" i="15"/>
  <c r="Y118" i="15"/>
  <c r="Z118" i="15" s="1"/>
  <c r="AA118" i="15" s="1"/>
  <c r="X118" i="15" s="1"/>
  <c r="X119" i="15"/>
  <c r="Y119" i="15"/>
  <c r="Z119" i="15" s="1"/>
  <c r="AA119" i="15"/>
  <c r="Y120" i="15"/>
  <c r="Z120" i="15" s="1"/>
  <c r="AA120" i="15" s="1"/>
  <c r="X120" i="15" s="1"/>
  <c r="X121" i="15"/>
  <c r="Y121" i="15"/>
  <c r="Z121" i="15" s="1"/>
  <c r="AA121" i="15"/>
  <c r="Y122" i="15"/>
  <c r="Z122" i="15"/>
  <c r="AA122" i="15" s="1"/>
  <c r="Y123" i="15"/>
  <c r="Z123" i="15" s="1"/>
  <c r="AA123" i="15" s="1"/>
  <c r="X123" i="15" s="1"/>
  <c r="Y126" i="15"/>
  <c r="Z126" i="15"/>
  <c r="AA126" i="15" s="1"/>
  <c r="X126" i="15" s="1"/>
  <c r="Y127" i="15"/>
  <c r="Z127" i="15" s="1"/>
  <c r="AA127" i="15" s="1"/>
  <c r="X127" i="15" s="1"/>
  <c r="Y128" i="15"/>
  <c r="Z128" i="15"/>
  <c r="AA128" i="15" s="1"/>
  <c r="X128" i="15" s="1"/>
  <c r="J136" i="15"/>
  <c r="K136" i="15"/>
  <c r="L136" i="15" s="1"/>
  <c r="J137" i="15"/>
  <c r="K137" i="15" s="1"/>
  <c r="L137" i="15" s="1"/>
  <c r="I137" i="15" s="1"/>
  <c r="Y137" i="15"/>
  <c r="Z137" i="15"/>
  <c r="AA137" i="15" s="1"/>
  <c r="X137" i="15" s="1"/>
  <c r="J138" i="15"/>
  <c r="K138" i="15" s="1"/>
  <c r="L138" i="15" s="1"/>
  <c r="I138" i="15" s="1"/>
  <c r="J139" i="15"/>
  <c r="K139" i="15"/>
  <c r="L139" i="15" s="1"/>
  <c r="I139" i="15" s="1"/>
  <c r="Y139" i="15"/>
  <c r="Z139" i="15" s="1"/>
  <c r="AA139" i="15" s="1"/>
  <c r="X139" i="15" s="1"/>
  <c r="J140" i="15"/>
  <c r="K140" i="15"/>
  <c r="L140" i="15" s="1"/>
  <c r="I140" i="15" s="1"/>
  <c r="Y140" i="15"/>
  <c r="Z140" i="15" s="1"/>
  <c r="AA140" i="15" s="1"/>
  <c r="X140" i="15" s="1"/>
  <c r="J141" i="15"/>
  <c r="K141" i="15"/>
  <c r="L141" i="15" s="1"/>
  <c r="I141" i="15" s="1"/>
  <c r="Y141" i="15"/>
  <c r="Z141" i="15" s="1"/>
  <c r="AA141" i="15" s="1"/>
  <c r="X141" i="15" s="1"/>
  <c r="J142" i="15"/>
  <c r="K142" i="15"/>
  <c r="L142" i="15" s="1"/>
  <c r="I142" i="15" s="1"/>
  <c r="Y142" i="15"/>
  <c r="Z142" i="15" s="1"/>
  <c r="AA142" i="15" s="1"/>
  <c r="X142" i="15" s="1"/>
  <c r="Y143" i="15"/>
  <c r="Z143" i="15"/>
  <c r="AA143" i="15" s="1"/>
  <c r="J144" i="15"/>
  <c r="K144" i="15"/>
  <c r="L144" i="15" s="1"/>
  <c r="I144" i="15" s="1"/>
  <c r="Y144" i="15"/>
  <c r="Z144" i="15"/>
  <c r="AA144" i="15" s="1"/>
  <c r="X144" i="15" s="1"/>
  <c r="I145" i="15"/>
  <c r="J145" i="15"/>
  <c r="K145" i="15"/>
  <c r="L145" i="15" s="1"/>
  <c r="X145" i="15"/>
  <c r="Y145" i="15"/>
  <c r="Z145" i="15"/>
  <c r="AA145" i="15" s="1"/>
  <c r="J146" i="15"/>
  <c r="K146" i="15"/>
  <c r="L146" i="15" s="1"/>
  <c r="I146" i="15" s="1"/>
  <c r="J147" i="15"/>
  <c r="K147" i="15"/>
  <c r="L147" i="15" s="1"/>
  <c r="I147" i="15" s="1"/>
  <c r="X147" i="15"/>
  <c r="Y147" i="15"/>
  <c r="Z147" i="15"/>
  <c r="AA147" i="15" s="1"/>
  <c r="I148" i="15"/>
  <c r="J148" i="15"/>
  <c r="K148" i="15"/>
  <c r="L148" i="15" s="1"/>
  <c r="Y148" i="15"/>
  <c r="Z148" i="15" s="1"/>
  <c r="AA148" i="15" s="1"/>
  <c r="I149" i="15"/>
  <c r="J149" i="15"/>
  <c r="K149" i="15" s="1"/>
  <c r="L149" i="15"/>
  <c r="Y149" i="15"/>
  <c r="Z149" i="15" s="1"/>
  <c r="AA149" i="15" s="1"/>
  <c r="X149" i="15" s="1"/>
  <c r="I150" i="15"/>
  <c r="J150" i="15"/>
  <c r="K150" i="15"/>
  <c r="L150" i="15" s="1"/>
  <c r="Y151" i="15"/>
  <c r="Z151" i="15"/>
  <c r="AA151" i="15" s="1"/>
  <c r="X151" i="15" s="1"/>
  <c r="J152" i="15"/>
  <c r="K152" i="15"/>
  <c r="L152" i="15" s="1"/>
  <c r="I152" i="15" s="1"/>
  <c r="Y152" i="15"/>
  <c r="Z152" i="15" s="1"/>
  <c r="AA152" i="15" s="1"/>
  <c r="J153" i="15"/>
  <c r="K153" i="15" s="1"/>
  <c r="L153" i="15" s="1"/>
  <c r="I153" i="15" s="1"/>
  <c r="Y153" i="15"/>
  <c r="Z153" i="15" s="1"/>
  <c r="AA153" i="15" s="1"/>
  <c r="X153" i="15" s="1"/>
  <c r="J154" i="15"/>
  <c r="K154" i="15" s="1"/>
  <c r="L154" i="15" s="1"/>
  <c r="I154" i="15" s="1"/>
  <c r="Y154" i="15"/>
  <c r="Z154" i="15" s="1"/>
  <c r="AA154" i="15" s="1"/>
  <c r="X154" i="15" s="1"/>
  <c r="J155" i="15"/>
  <c r="K155" i="15" s="1"/>
  <c r="L155" i="15" s="1"/>
  <c r="I155" i="15" s="1"/>
  <c r="J156" i="15"/>
  <c r="K156" i="15" s="1"/>
  <c r="L156" i="15" s="1"/>
  <c r="I156" i="15" s="1"/>
  <c r="Y156" i="15"/>
  <c r="Z156" i="15" s="1"/>
  <c r="AA156" i="15" s="1"/>
  <c r="X156" i="15" s="1"/>
  <c r="J157" i="15"/>
  <c r="K157" i="15" s="1"/>
  <c r="L157" i="15" s="1"/>
  <c r="I157" i="15" s="1"/>
  <c r="J158" i="15"/>
  <c r="K158" i="15" s="1"/>
  <c r="L158" i="15" s="1"/>
  <c r="I158" i="15" s="1"/>
  <c r="Y158" i="15"/>
  <c r="Z158" i="15" s="1"/>
  <c r="AA158" i="15" s="1"/>
  <c r="X158" i="15" s="1"/>
  <c r="J160" i="15"/>
  <c r="K160" i="15" s="1"/>
  <c r="L160" i="15" s="1"/>
  <c r="I160" i="15" s="1"/>
  <c r="Y160" i="15"/>
  <c r="Z160" i="15" s="1"/>
  <c r="AA160" i="15" s="1"/>
  <c r="X160" i="15" s="1"/>
  <c r="J161" i="15"/>
  <c r="K161" i="15" s="1"/>
  <c r="L161" i="15" s="1"/>
  <c r="I161" i="15" s="1"/>
  <c r="Y161" i="15"/>
  <c r="Z161" i="15" s="1"/>
  <c r="AA161" i="15"/>
  <c r="X161" i="15" s="1"/>
  <c r="J162" i="15"/>
  <c r="K162" i="15" s="1"/>
  <c r="L162" i="15" s="1"/>
  <c r="I162" i="15" s="1"/>
  <c r="X162" i="15"/>
  <c r="Y162" i="15"/>
  <c r="Z162" i="15" s="1"/>
  <c r="AA162" i="15"/>
  <c r="J163" i="15"/>
  <c r="K163" i="15" s="1"/>
  <c r="L163" i="15" s="1"/>
  <c r="I163" i="15" s="1"/>
  <c r="Y163" i="15"/>
  <c r="Z163" i="15" s="1"/>
  <c r="AA163" i="15" s="1"/>
  <c r="I164" i="15"/>
  <c r="J164" i="15"/>
  <c r="K164" i="15"/>
  <c r="L164" i="15" s="1"/>
  <c r="Y164" i="15"/>
  <c r="Z164" i="15" s="1"/>
  <c r="AA164" i="15" s="1"/>
  <c r="X164" i="15" s="1"/>
  <c r="J165" i="15"/>
  <c r="K165" i="15" s="1"/>
  <c r="L165" i="15" s="1"/>
  <c r="I165" i="15" s="1"/>
  <c r="Y165" i="15"/>
  <c r="Z165" i="15"/>
  <c r="AA165" i="15" s="1"/>
  <c r="J166" i="15"/>
  <c r="K166" i="15"/>
  <c r="L166" i="15" s="1"/>
  <c r="I166" i="15" s="1"/>
  <c r="Y166" i="15"/>
  <c r="Z166" i="15"/>
  <c r="AA166" i="15" s="1"/>
  <c r="X166" i="15" s="1"/>
  <c r="J167" i="15"/>
  <c r="K167" i="15"/>
  <c r="L167" i="15" s="1"/>
  <c r="I167" i="15" s="1"/>
  <c r="Y167" i="15"/>
  <c r="Z167" i="15"/>
  <c r="AA167" i="15" s="1"/>
  <c r="X167" i="15" s="1"/>
  <c r="J169" i="15"/>
  <c r="K169" i="15"/>
  <c r="L169" i="15" s="1"/>
  <c r="I169" i="15" s="1"/>
  <c r="Y169" i="15"/>
  <c r="Z169" i="15"/>
  <c r="AA169" i="15" s="1"/>
  <c r="X169" i="15" s="1"/>
  <c r="J170" i="15"/>
  <c r="K170" i="15"/>
  <c r="L170" i="15" s="1"/>
  <c r="I170" i="15" s="1"/>
  <c r="Y170" i="15"/>
  <c r="Z170" i="15"/>
  <c r="AA170" i="15" s="1"/>
  <c r="X170" i="15" s="1"/>
  <c r="Y171" i="15"/>
  <c r="Z171" i="15"/>
  <c r="AA171" i="15" s="1"/>
  <c r="X171" i="15" s="1"/>
  <c r="J172" i="15"/>
  <c r="K172" i="15"/>
  <c r="L172" i="15" s="1"/>
  <c r="I172" i="15" s="1"/>
  <c r="Y172" i="15"/>
  <c r="Z172" i="15"/>
  <c r="AA172" i="15" s="1"/>
  <c r="X172" i="15" s="1"/>
  <c r="J173" i="15"/>
  <c r="K173" i="15"/>
  <c r="L173" i="15" s="1"/>
  <c r="I173" i="15" s="1"/>
  <c r="J174" i="15"/>
  <c r="K174" i="15"/>
  <c r="L174" i="15" s="1"/>
  <c r="I174" i="15" s="1"/>
  <c r="J175" i="15"/>
  <c r="K175" i="15"/>
  <c r="L175" i="15" s="1"/>
  <c r="I175" i="15" s="1"/>
  <c r="J176" i="15"/>
  <c r="K176" i="15"/>
  <c r="L176" i="15" s="1"/>
  <c r="I176" i="15" s="1"/>
  <c r="J177" i="15"/>
  <c r="K177" i="15"/>
  <c r="L177" i="15" s="1"/>
  <c r="I177" i="15" s="1"/>
  <c r="J178" i="15"/>
  <c r="K178" i="15"/>
  <c r="L178" i="15" s="1"/>
  <c r="I178" i="15" s="1"/>
  <c r="J179" i="15"/>
  <c r="K179" i="15"/>
  <c r="L179" i="15" s="1"/>
  <c r="I179" i="15" s="1"/>
  <c r="J180" i="15"/>
  <c r="K180" i="15"/>
  <c r="L180" i="15" s="1"/>
  <c r="I180" i="15" s="1"/>
  <c r="J181" i="15"/>
  <c r="K181" i="15"/>
  <c r="L181" i="15" s="1"/>
  <c r="I181" i="15" s="1"/>
  <c r="J182" i="15"/>
  <c r="K182" i="15"/>
  <c r="L182" i="15" s="1"/>
  <c r="J183" i="15"/>
  <c r="K183" i="15"/>
  <c r="L183" i="15" s="1"/>
  <c r="J184" i="15"/>
  <c r="K184" i="15"/>
  <c r="L184" i="15" s="1"/>
  <c r="I184" i="15" s="1"/>
  <c r="J185" i="15"/>
  <c r="K185" i="15" s="1"/>
  <c r="L185" i="15" s="1"/>
  <c r="J186" i="15"/>
  <c r="K186" i="15" s="1"/>
  <c r="L186" i="15" s="1"/>
  <c r="I186" i="15" s="1"/>
  <c r="J187" i="15"/>
  <c r="K187" i="15" s="1"/>
  <c r="L187" i="15" s="1"/>
  <c r="I187" i="15" s="1"/>
  <c r="J188" i="15"/>
  <c r="K188" i="15" s="1"/>
  <c r="L188" i="15" s="1"/>
  <c r="I188" i="15" s="1"/>
  <c r="J189" i="15"/>
  <c r="K189" i="15" s="1"/>
  <c r="L189" i="15" s="1"/>
  <c r="I189" i="15" s="1"/>
  <c r="J190" i="15"/>
  <c r="K190" i="15" s="1"/>
  <c r="L190" i="15" s="1"/>
  <c r="I190" i="15" s="1"/>
  <c r="J192" i="15"/>
  <c r="K192" i="15" s="1"/>
  <c r="L192" i="15" s="1"/>
  <c r="I192" i="15" s="1"/>
  <c r="J193" i="15"/>
  <c r="K193" i="15" s="1"/>
  <c r="L193" i="15" s="1"/>
  <c r="I193" i="15" s="1"/>
  <c r="J194" i="15"/>
  <c r="K194" i="15" s="1"/>
  <c r="L194" i="15" s="1"/>
  <c r="I194" i="15" s="1"/>
  <c r="J195" i="15"/>
  <c r="K195" i="15" s="1"/>
  <c r="L195" i="15" s="1"/>
  <c r="I195" i="15" s="1"/>
  <c r="J196" i="15"/>
  <c r="K196" i="15" s="1"/>
  <c r="L196" i="15" s="1"/>
  <c r="I196" i="15" s="1"/>
  <c r="J198" i="15"/>
  <c r="K198" i="15" s="1"/>
  <c r="L198" i="15" s="1"/>
  <c r="I198" i="15" s="1"/>
  <c r="J199" i="15"/>
  <c r="K199" i="15" s="1"/>
  <c r="L199" i="15" s="1"/>
  <c r="I199" i="15" s="1"/>
  <c r="J200" i="15"/>
  <c r="K200" i="15" s="1"/>
  <c r="L200" i="15" s="1"/>
  <c r="I200" i="15" s="1"/>
  <c r="J201" i="15"/>
  <c r="K201" i="15" s="1"/>
  <c r="L201" i="15" s="1"/>
  <c r="I201" i="15" s="1"/>
  <c r="J202" i="15"/>
  <c r="K202" i="15" s="1"/>
  <c r="L202" i="15" s="1"/>
  <c r="I202" i="15" s="1"/>
  <c r="Y208" i="15"/>
  <c r="Z208" i="15"/>
  <c r="J209" i="15"/>
  <c r="K209" i="15" s="1"/>
  <c r="L209" i="15" s="1"/>
  <c r="I209" i="15" s="1"/>
  <c r="Y209" i="15"/>
  <c r="Z209" i="15" s="1"/>
  <c r="AA209" i="15" s="1"/>
  <c r="X209" i="15" s="1"/>
  <c r="J210" i="15"/>
  <c r="K210" i="15" s="1"/>
  <c r="L210" i="15" s="1"/>
  <c r="I210" i="15" s="1"/>
  <c r="Y210" i="15"/>
  <c r="Z210" i="15" s="1"/>
  <c r="AA210" i="15" s="1"/>
  <c r="X210" i="15" s="1"/>
  <c r="J211" i="15"/>
  <c r="L211" i="15"/>
  <c r="Y211" i="15"/>
  <c r="Z211" i="15"/>
  <c r="J212" i="15"/>
  <c r="K212" i="15" s="1"/>
  <c r="L212" i="15" s="1"/>
  <c r="I212" i="15" s="1"/>
  <c r="Y212" i="15"/>
  <c r="Z212" i="15" s="1"/>
  <c r="AA212" i="15" s="1"/>
  <c r="X212" i="15" s="1"/>
  <c r="J213" i="15"/>
  <c r="K213" i="15" s="1"/>
  <c r="L213" i="15" s="1"/>
  <c r="I213" i="15" s="1"/>
  <c r="Y213" i="15"/>
  <c r="Z213" i="15" s="1"/>
  <c r="AA213" i="15" s="1"/>
  <c r="X213" i="15" s="1"/>
  <c r="J214" i="15"/>
  <c r="K214" i="15"/>
  <c r="L214" i="15" s="1"/>
  <c r="Y214" i="15"/>
  <c r="Z214" i="15" s="1"/>
  <c r="AA214" i="15" s="1"/>
  <c r="J215" i="15"/>
  <c r="K215" i="15" s="1"/>
  <c r="L215" i="15" s="1"/>
  <c r="I215" i="15" s="1"/>
  <c r="Y215" i="15"/>
  <c r="Z215" i="15" s="1"/>
  <c r="AA215" i="15" s="1"/>
  <c r="X215" i="15" s="1"/>
  <c r="J216" i="15"/>
  <c r="K216" i="15"/>
  <c r="L216" i="15" s="1"/>
  <c r="Y216" i="15"/>
  <c r="Z216" i="15" s="1"/>
  <c r="AA216" i="15" s="1"/>
  <c r="J217" i="15"/>
  <c r="K217" i="15" s="1"/>
  <c r="L217" i="15"/>
  <c r="I217" i="15" s="1"/>
  <c r="Y217" i="15"/>
  <c r="Z217" i="15" s="1"/>
  <c r="AA217" i="15"/>
  <c r="X217" i="15" s="1"/>
  <c r="J218" i="15"/>
  <c r="K218" i="15" s="1"/>
  <c r="L218" i="15"/>
  <c r="I218" i="15" s="1"/>
  <c r="Y218" i="15"/>
  <c r="Z218" i="15" s="1"/>
  <c r="AA218" i="15"/>
  <c r="X218" i="15" s="1"/>
  <c r="J219" i="15"/>
  <c r="K219" i="15" s="1"/>
  <c r="L219" i="15"/>
  <c r="I219" i="15" s="1"/>
  <c r="T219" i="15"/>
  <c r="I220" i="15"/>
  <c r="J220" i="15"/>
  <c r="K220" i="15"/>
  <c r="L220" i="15" s="1"/>
  <c r="X220" i="15"/>
  <c r="Y220" i="15"/>
  <c r="Z220" i="15"/>
  <c r="AA220" i="15" s="1"/>
  <c r="J221" i="15"/>
  <c r="K221" i="15"/>
  <c r="L221" i="15" s="1"/>
  <c r="I221" i="15" s="1"/>
  <c r="Y221" i="15"/>
  <c r="Z221" i="15"/>
  <c r="AA221" i="15" s="1"/>
  <c r="X221" i="15" s="1"/>
  <c r="I222" i="15"/>
  <c r="J222" i="15"/>
  <c r="K222" i="15"/>
  <c r="L222" i="15" s="1"/>
  <c r="X222" i="15"/>
  <c r="Y222" i="15"/>
  <c r="Z222" i="15"/>
  <c r="AA222" i="15" s="1"/>
  <c r="J223" i="15"/>
  <c r="K223" i="15"/>
  <c r="L223" i="15" s="1"/>
  <c r="I223" i="15" s="1"/>
  <c r="T223" i="15"/>
  <c r="Y223" i="15"/>
  <c r="Z223" i="15"/>
  <c r="AA223" i="15" s="1"/>
  <c r="I224" i="15"/>
  <c r="J224" i="15"/>
  <c r="K224" i="15"/>
  <c r="L224" i="15" s="1"/>
  <c r="X224" i="15"/>
  <c r="Y224" i="15"/>
  <c r="Z224" i="15"/>
  <c r="AA224" i="15" s="1"/>
  <c r="J225" i="15"/>
  <c r="K225" i="15"/>
  <c r="L225" i="15" s="1"/>
  <c r="I225" i="15" s="1"/>
  <c r="T225" i="15"/>
  <c r="Y225" i="15"/>
  <c r="Z225" i="15"/>
  <c r="AA225" i="15" s="1"/>
  <c r="J226" i="15"/>
  <c r="K226" i="15" s="1"/>
  <c r="L226" i="15" s="1"/>
  <c r="Y226" i="15"/>
  <c r="Z226" i="15" s="1"/>
  <c r="AA226" i="15" s="1"/>
  <c r="X226" i="15" s="1"/>
  <c r="J227" i="15"/>
  <c r="K227" i="15" s="1"/>
  <c r="L227" i="15" s="1"/>
  <c r="I227" i="15" s="1"/>
  <c r="Y227" i="15"/>
  <c r="Z227" i="15" s="1"/>
  <c r="AA227" i="15" s="1"/>
  <c r="X227" i="15" s="1"/>
  <c r="J228" i="15"/>
  <c r="K228" i="15" s="1"/>
  <c r="L228" i="15" s="1"/>
  <c r="I228" i="15" s="1"/>
  <c r="Y228" i="15"/>
  <c r="Z228" i="15" s="1"/>
  <c r="AA228" i="15" s="1"/>
  <c r="X228" i="15" s="1"/>
  <c r="J230" i="15"/>
  <c r="K230" i="15" s="1"/>
  <c r="L230" i="15" s="1"/>
  <c r="I230" i="15" s="1"/>
  <c r="Y230" i="15"/>
  <c r="Z230" i="15" s="1"/>
  <c r="AA230" i="15" s="1"/>
  <c r="X230" i="15" s="1"/>
  <c r="Y231" i="15"/>
  <c r="Z231" i="15" s="1"/>
  <c r="AA231" i="15" s="1"/>
  <c r="X231" i="15" s="1"/>
  <c r="J232" i="15"/>
  <c r="K232" i="15" s="1"/>
  <c r="L232" i="15" s="1"/>
  <c r="I232" i="15" s="1"/>
  <c r="Y232" i="15"/>
  <c r="Z232" i="15"/>
  <c r="AA232" i="15"/>
  <c r="J233" i="15"/>
  <c r="K233" i="15" s="1"/>
  <c r="X233" i="15"/>
  <c r="Y233" i="15"/>
  <c r="Z233" i="15"/>
  <c r="AA233" i="15" s="1"/>
  <c r="I234" i="15"/>
  <c r="J234" i="15"/>
  <c r="K234" i="15"/>
  <c r="L234" i="15" s="1"/>
  <c r="Y234" i="15"/>
  <c r="Z234" i="15"/>
  <c r="AA234" i="15" s="1"/>
  <c r="X234" i="15" s="1"/>
  <c r="J235" i="15"/>
  <c r="K235" i="15"/>
  <c r="L235" i="15" s="1"/>
  <c r="I235" i="15" s="1"/>
  <c r="X235" i="15"/>
  <c r="Y235" i="15"/>
  <c r="Z235" i="15"/>
  <c r="AA235" i="15" s="1"/>
  <c r="I236" i="15"/>
  <c r="J236" i="15"/>
  <c r="K236" i="15"/>
  <c r="L236" i="15" s="1"/>
  <c r="Y236" i="15"/>
  <c r="Z236" i="15"/>
  <c r="AA236" i="15" s="1"/>
  <c r="X236" i="15" s="1"/>
  <c r="J237" i="15"/>
  <c r="K237" i="15" s="1"/>
  <c r="L237" i="15"/>
  <c r="Y237" i="15"/>
  <c r="Z237" i="15" s="1"/>
  <c r="AA237" i="15"/>
  <c r="X237" i="15" s="1"/>
  <c r="J238" i="15"/>
  <c r="K238" i="15" s="1"/>
  <c r="L238" i="15"/>
  <c r="I238" i="15" s="1"/>
  <c r="Y238" i="15"/>
  <c r="Z238" i="15" s="1"/>
  <c r="AA238" i="15"/>
  <c r="X238" i="15" s="1"/>
  <c r="J239" i="15"/>
  <c r="K239" i="15" s="1"/>
  <c r="L239" i="15"/>
  <c r="I239" i="15" s="1"/>
  <c r="Y239" i="15"/>
  <c r="Z239" i="15" s="1"/>
  <c r="AA239" i="15"/>
  <c r="X239" i="15" s="1"/>
  <c r="Y240" i="15"/>
  <c r="Z240" i="15" s="1"/>
  <c r="AA240" i="15"/>
  <c r="X240" i="15" s="1"/>
  <c r="Y241" i="15"/>
  <c r="Z241" i="15" s="1"/>
  <c r="AA241" i="15"/>
  <c r="X241" i="15" s="1"/>
  <c r="J242" i="15"/>
  <c r="K242" i="15" s="1"/>
  <c r="L242" i="15"/>
  <c r="I242" i="15" s="1"/>
  <c r="J244" i="15"/>
  <c r="K244" i="15" s="1"/>
  <c r="L244" i="15"/>
  <c r="I244" i="15" s="1"/>
  <c r="J246" i="15"/>
  <c r="K246" i="15" s="1"/>
  <c r="L246" i="15"/>
  <c r="I246" i="15" s="1"/>
  <c r="J247" i="15"/>
  <c r="K247" i="15" s="1"/>
  <c r="L247" i="15"/>
  <c r="I247" i="15" s="1"/>
  <c r="Y247" i="15"/>
  <c r="Z247" i="15" s="1"/>
  <c r="AA247" i="15"/>
  <c r="X247" i="15" s="1"/>
  <c r="Y248" i="15"/>
  <c r="Z248" i="15" s="1"/>
  <c r="AA248" i="15"/>
  <c r="X248" i="15" s="1"/>
  <c r="J249" i="15"/>
  <c r="K249" i="15" s="1"/>
  <c r="L249" i="15"/>
  <c r="I249" i="15" s="1"/>
  <c r="Y249" i="15"/>
  <c r="Z249" i="15" s="1"/>
  <c r="AA249" i="15"/>
  <c r="X249" i="15" s="1"/>
  <c r="J250" i="15"/>
  <c r="K250" i="15"/>
  <c r="L250" i="15" s="1"/>
  <c r="Y250" i="15"/>
  <c r="AA250" i="15"/>
  <c r="J251" i="15"/>
  <c r="K251" i="15"/>
  <c r="L251" i="15" s="1"/>
  <c r="I251" i="15" s="1"/>
  <c r="X251" i="15"/>
  <c r="Y251" i="15"/>
  <c r="Z251" i="15"/>
  <c r="AA251" i="15" s="1"/>
  <c r="I252" i="15"/>
  <c r="J252" i="15"/>
  <c r="K252" i="15"/>
  <c r="L252" i="15" s="1"/>
  <c r="Y252" i="15"/>
  <c r="Z252" i="15"/>
  <c r="AA252" i="15" s="1"/>
  <c r="X252" i="15" s="1"/>
  <c r="J253" i="15"/>
  <c r="K253" i="15" s="1"/>
  <c r="L253" i="15"/>
  <c r="Y253" i="15"/>
  <c r="Z253" i="15" s="1"/>
  <c r="AA253" i="15"/>
  <c r="X253" i="15" s="1"/>
  <c r="J254" i="15"/>
  <c r="K254" i="15" s="1"/>
  <c r="L254" i="15"/>
  <c r="I254" i="15" s="1"/>
  <c r="Y254" i="15"/>
  <c r="AA254" i="15"/>
  <c r="J255" i="15"/>
  <c r="K255" i="15" s="1"/>
  <c r="L255" i="15"/>
  <c r="I255" i="15" s="1"/>
  <c r="Y255" i="15"/>
  <c r="Z255" i="15" s="1"/>
  <c r="AA255" i="15"/>
  <c r="X255" i="15" s="1"/>
  <c r="J256" i="15"/>
  <c r="K256" i="15"/>
  <c r="L256" i="15" s="1"/>
  <c r="X256" i="15"/>
  <c r="Y256" i="15"/>
  <c r="Z256" i="15"/>
  <c r="AA256" i="15" s="1"/>
  <c r="J257" i="15"/>
  <c r="K257" i="15"/>
  <c r="L257" i="15" s="1"/>
  <c r="I257" i="15" s="1"/>
  <c r="Y257" i="15"/>
  <c r="Z257" i="15"/>
  <c r="AA257" i="15" s="1"/>
  <c r="X257" i="15" s="1"/>
  <c r="J258" i="15"/>
  <c r="K258" i="15" s="1"/>
  <c r="L258" i="15" s="1"/>
  <c r="Y258" i="15"/>
  <c r="AA258" i="15"/>
  <c r="J259" i="15"/>
  <c r="K259" i="15" s="1"/>
  <c r="L259" i="15" s="1"/>
  <c r="I259" i="15" s="1"/>
  <c r="Y259" i="15"/>
  <c r="Z259" i="15" s="1"/>
  <c r="AA259" i="15" s="1"/>
  <c r="X259" i="15" s="1"/>
  <c r="J260" i="15"/>
  <c r="K260" i="15" s="1"/>
  <c r="L260" i="15" s="1"/>
  <c r="I260" i="15" s="1"/>
  <c r="Y260" i="15"/>
  <c r="Z260" i="15" s="1"/>
  <c r="AA260" i="15" s="1"/>
  <c r="X260" i="15" s="1"/>
  <c r="J261" i="15"/>
  <c r="K261" i="15"/>
  <c r="L261" i="15" s="1"/>
  <c r="Y261" i="15"/>
  <c r="Z261" i="15"/>
  <c r="AA261" i="15" s="1"/>
  <c r="X261" i="15" s="1"/>
  <c r="Y262" i="15"/>
  <c r="AA262" i="15"/>
  <c r="L263" i="15"/>
  <c r="Y263" i="15"/>
  <c r="Z263" i="15" s="1"/>
  <c r="AA263" i="15" s="1"/>
  <c r="X263" i="15" s="1"/>
  <c r="J264" i="15"/>
  <c r="K264" i="15" s="1"/>
  <c r="L264" i="15" s="1"/>
  <c r="I264" i="15" s="1"/>
  <c r="Y264" i="15"/>
  <c r="Z264" i="15" s="1"/>
  <c r="AA264" i="15" s="1"/>
  <c r="X264" i="15" s="1"/>
  <c r="Y265" i="15"/>
  <c r="AA265" i="15"/>
  <c r="J266" i="15"/>
  <c r="K266" i="15" s="1"/>
  <c r="L266" i="15" s="1"/>
  <c r="I266" i="15" s="1"/>
  <c r="Y266" i="15"/>
  <c r="Z266" i="15" s="1"/>
  <c r="AA266" i="15" s="1"/>
  <c r="X266" i="15" s="1"/>
  <c r="Y267" i="15"/>
  <c r="Z267" i="15" s="1"/>
  <c r="AA267" i="15" s="1"/>
  <c r="X267" i="15" s="1"/>
  <c r="J268" i="15"/>
  <c r="K268" i="15" s="1"/>
  <c r="L268" i="15" s="1"/>
  <c r="I268" i="15" s="1"/>
  <c r="Y268" i="15"/>
  <c r="Z268" i="15" s="1"/>
  <c r="AA268" i="15" s="1"/>
  <c r="X268" i="15" s="1"/>
  <c r="Y269" i="15"/>
  <c r="Z269" i="15" s="1"/>
  <c r="AA269" i="15" s="1"/>
  <c r="X269" i="15" s="1"/>
  <c r="J270" i="15"/>
  <c r="K270" i="15" s="1"/>
  <c r="L270" i="15" s="1"/>
  <c r="I270" i="15" s="1"/>
  <c r="Y270" i="15"/>
  <c r="AA270" i="15"/>
  <c r="Y271" i="15"/>
  <c r="Z271" i="15" s="1"/>
  <c r="AA271" i="15" s="1"/>
  <c r="X271" i="15" s="1"/>
  <c r="J272" i="15"/>
  <c r="K272" i="15" s="1"/>
  <c r="L272" i="15" s="1"/>
  <c r="I272" i="15" s="1"/>
  <c r="Y272" i="15"/>
  <c r="Z272" i="15" s="1"/>
  <c r="AA272" i="15" s="1"/>
  <c r="X272" i="15" s="1"/>
  <c r="J273" i="15"/>
  <c r="K273" i="15"/>
  <c r="L273" i="15" s="1"/>
  <c r="X273" i="15"/>
  <c r="Y273" i="15"/>
  <c r="Z273" i="15"/>
  <c r="AA273" i="15" s="1"/>
  <c r="J274" i="15"/>
  <c r="K274" i="15" s="1"/>
  <c r="L274" i="15"/>
  <c r="Y274" i="15"/>
  <c r="Z274" i="15" s="1"/>
  <c r="AA274" i="15"/>
  <c r="X274" i="15" s="1"/>
  <c r="J275" i="15"/>
  <c r="K275" i="15" s="1"/>
  <c r="L275" i="15"/>
  <c r="I275" i="15" s="1"/>
  <c r="Y275" i="15"/>
  <c r="Z275" i="15" s="1"/>
  <c r="AA275" i="15"/>
  <c r="X275" i="15" s="1"/>
  <c r="J276" i="15"/>
  <c r="K276" i="15"/>
  <c r="L276" i="15" s="1"/>
  <c r="Y276" i="15"/>
  <c r="Z276" i="15"/>
  <c r="AA276" i="15" s="1"/>
  <c r="X276" i="15" s="1"/>
  <c r="I277" i="15"/>
  <c r="J277" i="15"/>
  <c r="K277" i="15"/>
  <c r="L277" i="15" s="1"/>
  <c r="X277" i="15"/>
  <c r="Y277" i="15"/>
  <c r="Z277" i="15"/>
  <c r="AA277" i="15" s="1"/>
  <c r="Y278" i="15"/>
  <c r="Z278" i="15"/>
  <c r="AA278" i="15" s="1"/>
  <c r="X278" i="15" s="1"/>
  <c r="Y279" i="15"/>
  <c r="Z279" i="15"/>
  <c r="AA279" i="15" s="1"/>
  <c r="X279" i="15" s="1"/>
  <c r="I280" i="15"/>
  <c r="J280" i="15"/>
  <c r="Y280" i="15"/>
  <c r="AA280" i="15"/>
  <c r="J281" i="15"/>
  <c r="Y281" i="15"/>
  <c r="Z281" i="15" s="1"/>
  <c r="AA281" i="15"/>
  <c r="X281" i="15" s="1"/>
  <c r="J282" i="15"/>
  <c r="I282" i="15" s="1"/>
  <c r="Y282" i="15"/>
  <c r="Z282" i="15" s="1"/>
  <c r="AA282" i="15" s="1"/>
  <c r="X282" i="15" s="1"/>
  <c r="Y283" i="15"/>
  <c r="Z283" i="15" s="1"/>
  <c r="AA283" i="15" s="1"/>
  <c r="X283" i="15" s="1"/>
  <c r="Y285" i="15"/>
  <c r="Z285" i="15" s="1"/>
  <c r="AA285" i="15" s="1"/>
  <c r="X285" i="15" s="1"/>
  <c r="Y286" i="15"/>
  <c r="Z286" i="15" s="1"/>
  <c r="AA286" i="15" s="1"/>
  <c r="X286" i="15" s="1"/>
  <c r="Y287" i="15"/>
  <c r="Z287" i="15" s="1"/>
  <c r="AA287" i="15" s="1"/>
  <c r="X287" i="15" s="1"/>
  <c r="Y288" i="15"/>
  <c r="Z288" i="15" s="1"/>
  <c r="AA288" i="15" s="1"/>
  <c r="X288" i="15" s="1"/>
  <c r="Y289" i="15"/>
  <c r="Z289" i="15" s="1"/>
  <c r="AA289" i="15" s="1"/>
  <c r="X289" i="15" s="1"/>
  <c r="Y290" i="15"/>
  <c r="Z290" i="15" s="1"/>
  <c r="AA290" i="15" s="1"/>
  <c r="X290" i="15" s="1"/>
  <c r="Y291" i="15"/>
  <c r="Z291" i="15" s="1"/>
  <c r="AA291" i="15" s="1"/>
  <c r="X291" i="15" s="1"/>
  <c r="Y292" i="15"/>
  <c r="Z292" i="15" s="1"/>
  <c r="AA292" i="15" s="1"/>
  <c r="X292" i="15" s="1"/>
  <c r="Y293" i="15"/>
  <c r="Z293" i="15" s="1"/>
  <c r="AA293" i="15" s="1"/>
  <c r="X293" i="15" s="1"/>
  <c r="I183" i="15" l="1"/>
  <c r="I182" i="15"/>
  <c r="J246" i="3" l="1"/>
  <c r="K246" i="3" s="1"/>
  <c r="L246" i="3" s="1"/>
  <c r="I246" i="3" s="1"/>
  <c r="Y226" i="3"/>
  <c r="Z226" i="3" s="1"/>
  <c r="AA226" i="3" s="1"/>
  <c r="X226" i="3" s="1"/>
  <c r="J178" i="3"/>
  <c r="K178" i="3" s="1"/>
  <c r="L178" i="3" s="1"/>
  <c r="I178" i="3" s="1"/>
  <c r="J165" i="3"/>
  <c r="K165" i="3" s="1"/>
  <c r="L165" i="3" s="1"/>
  <c r="I165" i="3" s="1"/>
  <c r="J131" i="3"/>
  <c r="K131" i="3" s="1"/>
  <c r="L131" i="3" s="1"/>
  <c r="I131" i="3" s="1"/>
  <c r="J107" i="3"/>
  <c r="K107" i="3" s="1"/>
  <c r="L107" i="3" s="1"/>
  <c r="I107" i="3" s="1"/>
  <c r="F10" i="5"/>
  <c r="F9" i="5"/>
  <c r="F7" i="5"/>
  <c r="F6" i="5"/>
  <c r="F33" i="5"/>
  <c r="F32" i="5"/>
  <c r="Q18" i="6"/>
  <c r="Q17" i="6"/>
  <c r="J164" i="3" l="1"/>
  <c r="K164" i="3" s="1"/>
  <c r="L164" i="3" s="1"/>
  <c r="I164" i="3" s="1"/>
  <c r="J106" i="3" l="1"/>
  <c r="K106" i="3" s="1"/>
  <c r="L106" i="3" s="1"/>
  <c r="I106" i="3" s="1"/>
  <c r="Y251" i="3"/>
  <c r="Z251" i="3" s="1"/>
  <c r="AA251" i="3" s="1"/>
  <c r="X251" i="3" s="1"/>
  <c r="Y250" i="3"/>
  <c r="Z250" i="3" s="1"/>
  <c r="AA250" i="3" s="1"/>
  <c r="X250" i="3" s="1"/>
  <c r="Y249" i="3"/>
  <c r="Z249" i="3" s="1"/>
  <c r="AA249" i="3" s="1"/>
  <c r="Y204" i="3" l="1"/>
  <c r="Z204" i="3" s="1"/>
  <c r="AA204" i="3" s="1"/>
  <c r="X204" i="3" s="1"/>
  <c r="Y203" i="3"/>
  <c r="Z203" i="3" s="1"/>
  <c r="AA203" i="3" s="1"/>
  <c r="X203" i="3" s="1"/>
  <c r="Y202" i="3"/>
  <c r="Z202" i="3" s="1"/>
  <c r="AA202" i="3" s="1"/>
  <c r="X202" i="3" s="1"/>
  <c r="AA201" i="3"/>
  <c r="Y201" i="3"/>
  <c r="Y278" i="3"/>
  <c r="Z278" i="3" s="1"/>
  <c r="AA278" i="3" s="1"/>
  <c r="X278" i="3" s="1"/>
  <c r="Y275" i="3"/>
  <c r="Z275" i="3" s="1"/>
  <c r="AA275" i="3" s="1"/>
  <c r="Y274" i="3"/>
  <c r="Z274" i="3" s="1"/>
  <c r="AA274" i="3" s="1"/>
  <c r="X274" i="3" s="1"/>
  <c r="Y277" i="3"/>
  <c r="Z277" i="3" s="1"/>
  <c r="AA277" i="3" s="1"/>
  <c r="X277" i="3" s="1"/>
  <c r="Y276" i="3"/>
  <c r="Z276" i="3" s="1"/>
  <c r="AA276" i="3" s="1"/>
  <c r="X276" i="3" s="1"/>
  <c r="AA273" i="3"/>
  <c r="Y273" i="3"/>
  <c r="X275" i="3" l="1"/>
  <c r="Y136" i="3"/>
  <c r="Z136" i="3" s="1"/>
  <c r="AA136" i="3" s="1"/>
  <c r="X136" i="3" s="1"/>
  <c r="Y137" i="3"/>
  <c r="Z137" i="3" s="1"/>
  <c r="AA137" i="3" s="1"/>
  <c r="X137" i="3" s="1"/>
  <c r="J203" i="3"/>
  <c r="K203" i="3" s="1"/>
  <c r="L203" i="3" s="1"/>
  <c r="I203" i="3" s="1"/>
  <c r="J245" i="3" l="1"/>
  <c r="K245" i="3" s="1"/>
  <c r="L245" i="3" s="1"/>
  <c r="I245" i="3" s="1"/>
  <c r="J244" i="3"/>
  <c r="K244" i="3" s="1"/>
  <c r="L244" i="3" s="1"/>
  <c r="F65" i="5" l="1"/>
  <c r="J73" i="3" l="1"/>
  <c r="K73" i="3" s="1"/>
  <c r="L73" i="3" s="1"/>
  <c r="I73" i="3" s="1"/>
  <c r="J72" i="3"/>
  <c r="K72" i="3" s="1"/>
  <c r="L72" i="3" s="1"/>
  <c r="I72" i="3" s="1"/>
  <c r="J71" i="3"/>
  <c r="K71" i="3" s="1"/>
  <c r="L71" i="3" s="1"/>
  <c r="I71" i="3" s="1"/>
  <c r="J70" i="3"/>
  <c r="K70" i="3" s="1"/>
  <c r="L70" i="3" s="1"/>
  <c r="Y135" i="3" l="1"/>
  <c r="Z135" i="3" s="1"/>
  <c r="AA135" i="3" s="1"/>
  <c r="X135" i="3" s="1"/>
  <c r="I22" i="6" l="1"/>
  <c r="J208" i="3"/>
  <c r="K208" i="3" s="1"/>
  <c r="L208" i="3" s="1"/>
  <c r="I208" i="3" s="1"/>
  <c r="J18" i="3"/>
  <c r="K18" i="3" s="1"/>
  <c r="L18" i="3" s="1"/>
  <c r="I18" i="3" s="1"/>
  <c r="J40" i="3" l="1"/>
  <c r="K40" i="3" s="1"/>
  <c r="L40" i="3" s="1"/>
  <c r="I40" i="3" s="1"/>
  <c r="Y186" i="3"/>
  <c r="Z186" i="3" s="1"/>
  <c r="AA186" i="3" s="1"/>
  <c r="X186" i="3" s="1"/>
  <c r="Y174" i="3"/>
  <c r="Z174" i="3" s="1"/>
  <c r="AA174" i="3" s="1"/>
  <c r="X174" i="3" s="1"/>
  <c r="Y173" i="3"/>
  <c r="Z173" i="3" s="1"/>
  <c r="AA173" i="3" s="1"/>
  <c r="Y171" i="3"/>
  <c r="Z171" i="3" s="1"/>
  <c r="AA171" i="3" s="1"/>
  <c r="X171" i="3" s="1"/>
  <c r="Y225" i="3"/>
  <c r="Z225" i="3" s="1"/>
  <c r="AA225" i="3" s="1"/>
  <c r="X225" i="3" s="1"/>
  <c r="Y224" i="3"/>
  <c r="Z224" i="3" s="1"/>
  <c r="AA224" i="3" s="1"/>
  <c r="X224" i="3" s="1"/>
  <c r="Y223" i="3"/>
  <c r="Z223" i="3" s="1"/>
  <c r="AA223" i="3" s="1"/>
  <c r="X223" i="3" s="1"/>
  <c r="AA222" i="3"/>
  <c r="Y222" i="3"/>
  <c r="Q19" i="6"/>
  <c r="U5" i="14" l="1"/>
  <c r="V5" i="14" s="1"/>
  <c r="W5" i="14" s="1"/>
  <c r="H6" i="14"/>
  <c r="I6" i="14" s="1"/>
  <c r="J6" i="14" s="1"/>
  <c r="G6" i="14" s="1"/>
  <c r="U6" i="14"/>
  <c r="V6" i="14" s="1"/>
  <c r="W6" i="14" s="1"/>
  <c r="T6" i="14" s="1"/>
  <c r="H7" i="14"/>
  <c r="I7" i="14" s="1"/>
  <c r="J7" i="14" s="1"/>
  <c r="G7" i="14" s="1"/>
  <c r="U7" i="14"/>
  <c r="V7" i="14" s="1"/>
  <c r="W7" i="14" s="1"/>
  <c r="T7" i="14" s="1"/>
  <c r="H8" i="14"/>
  <c r="I8" i="14" s="1"/>
  <c r="J8" i="14" s="1"/>
  <c r="G8" i="14" s="1"/>
  <c r="U8" i="14"/>
  <c r="V8" i="14" s="1"/>
  <c r="W8" i="14" s="1"/>
  <c r="T8" i="14" s="1"/>
  <c r="H9" i="14"/>
  <c r="I9" i="14" s="1"/>
  <c r="J9" i="14" s="1"/>
  <c r="G9" i="14" s="1"/>
  <c r="U9" i="14"/>
  <c r="V9" i="14" s="1"/>
  <c r="W9" i="14" s="1"/>
  <c r="T9" i="14" s="1"/>
  <c r="H10" i="14"/>
  <c r="I10" i="14" s="1"/>
  <c r="J10" i="14" s="1"/>
  <c r="G10" i="14" s="1"/>
  <c r="U10" i="14"/>
  <c r="V10" i="14" s="1"/>
  <c r="W10" i="14" s="1"/>
  <c r="T10" i="14" s="1"/>
  <c r="H11" i="14"/>
  <c r="I11" i="14" s="1"/>
  <c r="J11" i="14" s="1"/>
  <c r="G11" i="14" s="1"/>
  <c r="U11" i="14"/>
  <c r="V11" i="14" s="1"/>
  <c r="W11" i="14" s="1"/>
  <c r="T11" i="14" s="1"/>
  <c r="H12" i="14"/>
  <c r="I12" i="14" s="1"/>
  <c r="J12" i="14" s="1"/>
  <c r="G12" i="14" s="1"/>
  <c r="U12" i="14"/>
  <c r="V12" i="14" s="1"/>
  <c r="W12" i="14" s="1"/>
  <c r="H13" i="14"/>
  <c r="I13" i="14"/>
  <c r="J13" i="14" s="1"/>
  <c r="G13" i="14" s="1"/>
  <c r="U13" i="14"/>
  <c r="V13" i="14"/>
  <c r="W13" i="14" s="1"/>
  <c r="T13" i="14" s="1"/>
  <c r="G14" i="14"/>
  <c r="H14" i="14"/>
  <c r="I14" i="14"/>
  <c r="J14" i="14" s="1"/>
  <c r="T14" i="14"/>
  <c r="U14" i="14"/>
  <c r="V14" i="14"/>
  <c r="W14" i="14" s="1"/>
  <c r="H15" i="14"/>
  <c r="I15" i="14"/>
  <c r="J15" i="14" s="1"/>
  <c r="G15" i="14" s="1"/>
  <c r="U15" i="14"/>
  <c r="V15" i="14"/>
  <c r="W15" i="14" s="1"/>
  <c r="T15" i="14" s="1"/>
  <c r="G16" i="14"/>
  <c r="H16" i="14"/>
  <c r="I16" i="14"/>
  <c r="J16" i="14" s="1"/>
  <c r="T16" i="14"/>
  <c r="U16" i="14"/>
  <c r="V16" i="14"/>
  <c r="W16" i="14" s="1"/>
  <c r="H17" i="14"/>
  <c r="I17" i="14"/>
  <c r="J17" i="14" s="1"/>
  <c r="G17" i="14" s="1"/>
  <c r="U17" i="14"/>
  <c r="V17" i="14"/>
  <c r="W17" i="14" s="1"/>
  <c r="T17" i="14" s="1"/>
  <c r="G18" i="14"/>
  <c r="H18" i="14"/>
  <c r="I18" i="14"/>
  <c r="J18" i="14" s="1"/>
  <c r="U18" i="14"/>
  <c r="V18" i="14" s="1"/>
  <c r="W18" i="14" s="1"/>
  <c r="H19" i="14"/>
  <c r="I19" i="14" s="1"/>
  <c r="J19" i="14" s="1"/>
  <c r="G19" i="14" s="1"/>
  <c r="U19" i="14"/>
  <c r="V19" i="14" s="1"/>
  <c r="W19" i="14" s="1"/>
  <c r="T19" i="14" s="1"/>
  <c r="H20" i="14"/>
  <c r="I20" i="14" s="1"/>
  <c r="J20" i="14" s="1"/>
  <c r="G20" i="14" s="1"/>
  <c r="U20" i="14"/>
  <c r="V20" i="14"/>
  <c r="W20" i="14" s="1"/>
  <c r="H21" i="14"/>
  <c r="I21" i="14"/>
  <c r="J21" i="14" s="1"/>
  <c r="G21" i="14" s="1"/>
  <c r="U21" i="14"/>
  <c r="V21" i="14"/>
  <c r="W21" i="14" s="1"/>
  <c r="T21" i="14" s="1"/>
  <c r="U22" i="14"/>
  <c r="V22" i="14" s="1"/>
  <c r="W22" i="14" s="1"/>
  <c r="H23" i="14"/>
  <c r="I23" i="14" s="1"/>
  <c r="J23" i="14" s="1"/>
  <c r="G23" i="14" s="1"/>
  <c r="U23" i="14"/>
  <c r="V23" i="14" s="1"/>
  <c r="W23" i="14" s="1"/>
  <c r="T23" i="14" s="1"/>
  <c r="H24" i="14"/>
  <c r="I24" i="14"/>
  <c r="J24" i="14" s="1"/>
  <c r="U24" i="14"/>
  <c r="V24" i="14"/>
  <c r="W24" i="14" s="1"/>
  <c r="T24" i="14" s="1"/>
  <c r="G25" i="14"/>
  <c r="H25" i="14"/>
  <c r="I25" i="14"/>
  <c r="J25" i="14" s="1"/>
  <c r="T25" i="14"/>
  <c r="U25" i="14"/>
  <c r="V25" i="14"/>
  <c r="W25" i="14" s="1"/>
  <c r="H26" i="14"/>
  <c r="I26" i="14" s="1"/>
  <c r="J26" i="14" s="1"/>
  <c r="U26" i="14"/>
  <c r="V26" i="14" s="1"/>
  <c r="W26" i="14" s="1"/>
  <c r="T26" i="14" s="1"/>
  <c r="H27" i="14"/>
  <c r="I27" i="14" s="1"/>
  <c r="J27" i="14" s="1"/>
  <c r="G27" i="14" s="1"/>
  <c r="U27" i="14"/>
  <c r="V27" i="14" s="1"/>
  <c r="W27" i="14" s="1"/>
  <c r="T27" i="14" s="1"/>
  <c r="H28" i="14"/>
  <c r="I28" i="14" s="1"/>
  <c r="J28" i="14" s="1"/>
  <c r="G28" i="14" s="1"/>
  <c r="U28" i="14"/>
  <c r="V28" i="14" s="1"/>
  <c r="W28" i="14" s="1"/>
  <c r="T28" i="14" s="1"/>
  <c r="H29" i="14"/>
  <c r="I29" i="14"/>
  <c r="J29" i="14" s="1"/>
  <c r="U29" i="14"/>
  <c r="V29" i="14"/>
  <c r="W29" i="14" s="1"/>
  <c r="T29" i="14" s="1"/>
  <c r="H30" i="14"/>
  <c r="I30" i="14"/>
  <c r="J30" i="14" s="1"/>
  <c r="G30" i="14" s="1"/>
  <c r="U30" i="14"/>
  <c r="V30" i="14"/>
  <c r="W30" i="14" s="1"/>
  <c r="T30" i="14" s="1"/>
  <c r="H31" i="14"/>
  <c r="I31" i="14"/>
  <c r="J31" i="14" s="1"/>
  <c r="G31" i="14" s="1"/>
  <c r="U31" i="14"/>
  <c r="V31" i="14"/>
  <c r="W31" i="14" s="1"/>
  <c r="T31" i="14" s="1"/>
  <c r="H32" i="14"/>
  <c r="I32" i="14"/>
  <c r="J32" i="14" s="1"/>
  <c r="G32" i="14" s="1"/>
  <c r="U32" i="14"/>
  <c r="V32" i="14"/>
  <c r="W32" i="14" s="1"/>
  <c r="T32" i="14" s="1"/>
  <c r="H33" i="14"/>
  <c r="I33" i="14"/>
  <c r="J33" i="14" s="1"/>
  <c r="G33" i="14" s="1"/>
  <c r="U33" i="14"/>
  <c r="V33" i="14"/>
  <c r="W33" i="14" s="1"/>
  <c r="T33" i="14" s="1"/>
  <c r="H34" i="14"/>
  <c r="I34" i="14"/>
  <c r="J34" i="14" s="1"/>
  <c r="G34" i="14" s="1"/>
  <c r="U34" i="14"/>
  <c r="G35" i="14"/>
  <c r="H35" i="14"/>
  <c r="I35" i="14"/>
  <c r="J35" i="14" s="1"/>
  <c r="T35" i="14"/>
  <c r="U35" i="14"/>
  <c r="V34" i="14" s="1"/>
  <c r="V35" i="14"/>
  <c r="W35" i="14" s="1"/>
  <c r="H36" i="14"/>
  <c r="I36" i="14"/>
  <c r="J36" i="14" s="1"/>
  <c r="G36" i="14" s="1"/>
  <c r="H37" i="14"/>
  <c r="I37" i="14" s="1"/>
  <c r="J37" i="14" s="1"/>
  <c r="G37" i="14" s="1"/>
  <c r="U37" i="14"/>
  <c r="V37" i="14" s="1"/>
  <c r="W37" i="14" s="1"/>
  <c r="T37" i="14" s="1"/>
  <c r="H38" i="14"/>
  <c r="I38" i="14" s="1"/>
  <c r="J38" i="14" s="1"/>
  <c r="G38" i="14" s="1"/>
  <c r="U38" i="14"/>
  <c r="V38" i="14" s="1"/>
  <c r="W38" i="14" s="1"/>
  <c r="T38" i="14" s="1"/>
  <c r="H39" i="14"/>
  <c r="I39" i="14" s="1"/>
  <c r="J39" i="14" s="1"/>
  <c r="G39" i="14" s="1"/>
  <c r="U39" i="14"/>
  <c r="V39" i="14" s="1"/>
  <c r="W39" i="14" s="1"/>
  <c r="T39" i="14" s="1"/>
  <c r="H40" i="14"/>
  <c r="I40" i="14" s="1"/>
  <c r="J40" i="14" s="1"/>
  <c r="G40" i="14" s="1"/>
  <c r="U40" i="14"/>
  <c r="V40" i="14" s="1"/>
  <c r="W40" i="14" s="1"/>
  <c r="T40" i="14" s="1"/>
  <c r="H41" i="14"/>
  <c r="I41" i="14"/>
  <c r="J41" i="14" s="1"/>
  <c r="G41" i="14" s="1"/>
  <c r="G42" i="14"/>
  <c r="H42" i="14"/>
  <c r="I42" i="14"/>
  <c r="J42" i="14" s="1"/>
  <c r="T42" i="14"/>
  <c r="U42" i="14"/>
  <c r="V42" i="14"/>
  <c r="W42" i="14" s="1"/>
  <c r="H43" i="14"/>
  <c r="I43" i="14"/>
  <c r="J43" i="14" s="1"/>
  <c r="G43" i="14" s="1"/>
  <c r="U43" i="14"/>
  <c r="V43" i="14"/>
  <c r="W43" i="14" s="1"/>
  <c r="T43" i="14" s="1"/>
  <c r="G44" i="14"/>
  <c r="H44" i="14"/>
  <c r="I44" i="14"/>
  <c r="J44" i="14" s="1"/>
  <c r="T44" i="14"/>
  <c r="U44" i="14"/>
  <c r="V44" i="14"/>
  <c r="W44" i="14" s="1"/>
  <c r="H45" i="14"/>
  <c r="I45" i="14" s="1"/>
  <c r="J45" i="14" s="1"/>
  <c r="H46" i="14"/>
  <c r="I46" i="14" s="1"/>
  <c r="J46" i="14" s="1"/>
  <c r="G46" i="14" s="1"/>
  <c r="U46" i="14"/>
  <c r="V46" i="14" s="1"/>
  <c r="W46" i="14" s="1"/>
  <c r="T46" i="14" s="1"/>
  <c r="H47" i="14"/>
  <c r="I47" i="14" s="1"/>
  <c r="J47" i="14" s="1"/>
  <c r="G47" i="14" s="1"/>
  <c r="U47" i="14"/>
  <c r="V47" i="14"/>
  <c r="H48" i="14"/>
  <c r="I48" i="14" s="1"/>
  <c r="J48" i="14" s="1"/>
  <c r="G48" i="14" s="1"/>
  <c r="U48" i="14"/>
  <c r="V48" i="14" s="1"/>
  <c r="W48" i="14" s="1"/>
  <c r="T48" i="14" s="1"/>
  <c r="H49" i="14"/>
  <c r="I49" i="14" s="1"/>
  <c r="J49" i="14" s="1"/>
  <c r="G49" i="14" s="1"/>
  <c r="U49" i="14"/>
  <c r="V49" i="14" s="1"/>
  <c r="W49" i="14" s="1"/>
  <c r="T49" i="14" s="1"/>
  <c r="H50" i="14"/>
  <c r="I50" i="14" s="1"/>
  <c r="J50" i="14" s="1"/>
  <c r="G50" i="14" s="1"/>
  <c r="U50" i="14"/>
  <c r="V50" i="14"/>
  <c r="W50" i="14" s="1"/>
  <c r="G51" i="14"/>
  <c r="H51" i="14"/>
  <c r="I51" i="14"/>
  <c r="J51" i="14" s="1"/>
  <c r="T51" i="14"/>
  <c r="U51" i="14"/>
  <c r="V51" i="14"/>
  <c r="W51" i="14" s="1"/>
  <c r="H52" i="14"/>
  <c r="I52" i="14"/>
  <c r="J52" i="14" s="1"/>
  <c r="G52" i="14" s="1"/>
  <c r="U52" i="14"/>
  <c r="V52" i="14"/>
  <c r="W52" i="14" s="1"/>
  <c r="T52" i="14" s="1"/>
  <c r="G53" i="14"/>
  <c r="H53" i="14"/>
  <c r="I53" i="14"/>
  <c r="J53" i="14" s="1"/>
  <c r="T53" i="14"/>
  <c r="U53" i="14"/>
  <c r="V53" i="14"/>
  <c r="W53" i="14" s="1"/>
  <c r="H54" i="14"/>
  <c r="I54" i="14" s="1"/>
  <c r="J54" i="14" s="1"/>
  <c r="U54" i="14"/>
  <c r="V54" i="14" s="1"/>
  <c r="W54" i="14"/>
  <c r="T54" i="14" s="1"/>
  <c r="H55" i="14"/>
  <c r="I55" i="14" s="1"/>
  <c r="J55" i="14"/>
  <c r="G55" i="14" s="1"/>
  <c r="U55" i="14"/>
  <c r="V55" i="14" s="1"/>
  <c r="W55" i="14"/>
  <c r="T55" i="14" s="1"/>
  <c r="H56" i="14"/>
  <c r="I56" i="14" s="1"/>
  <c r="J56" i="14"/>
  <c r="G56" i="14" s="1"/>
  <c r="H57" i="14"/>
  <c r="I57" i="14"/>
  <c r="J57" i="14" s="1"/>
  <c r="U57" i="14"/>
  <c r="V57" i="14" s="1"/>
  <c r="W57" i="14"/>
  <c r="H58" i="14"/>
  <c r="I58" i="14" s="1"/>
  <c r="J58" i="14"/>
  <c r="G58" i="14" s="1"/>
  <c r="U58" i="14"/>
  <c r="V58" i="14" s="1"/>
  <c r="W58" i="14"/>
  <c r="T58" i="14" s="1"/>
  <c r="H59" i="14"/>
  <c r="I59" i="14" s="1"/>
  <c r="J59" i="14"/>
  <c r="G59" i="14" s="1"/>
  <c r="H60" i="14"/>
  <c r="I60" i="14" s="1"/>
  <c r="J60" i="14"/>
  <c r="G60" i="14" s="1"/>
  <c r="U60" i="14"/>
  <c r="V60" i="14" s="1"/>
  <c r="W60" i="14"/>
  <c r="T60" i="14" s="1"/>
  <c r="H61" i="14"/>
  <c r="I61" i="14"/>
  <c r="J61" i="14" s="1"/>
  <c r="G62" i="14"/>
  <c r="H62" i="14"/>
  <c r="I62" i="14"/>
  <c r="J62" i="14" s="1"/>
  <c r="U62" i="14"/>
  <c r="V62" i="14"/>
  <c r="W62" i="14" s="1"/>
  <c r="T62" i="14" s="1"/>
  <c r="H63" i="14"/>
  <c r="I63" i="14" s="1"/>
  <c r="J63" i="14" s="1"/>
  <c r="U63" i="14"/>
  <c r="V63" i="14"/>
  <c r="H64" i="14"/>
  <c r="I64" i="14" s="1"/>
  <c r="J64" i="14" s="1"/>
  <c r="G64" i="14" s="1"/>
  <c r="U64" i="14"/>
  <c r="V64" i="14" s="1"/>
  <c r="W64" i="14"/>
  <c r="T64" i="14" s="1"/>
  <c r="H65" i="14"/>
  <c r="I65" i="14" s="1"/>
  <c r="J65" i="14" s="1"/>
  <c r="G65" i="14" s="1"/>
  <c r="U65" i="14"/>
  <c r="V65" i="14" s="1"/>
  <c r="W65" i="14"/>
  <c r="T65" i="14" s="1"/>
  <c r="H66" i="14"/>
  <c r="I66" i="14" s="1"/>
  <c r="J66" i="14" s="1"/>
  <c r="G66" i="14" s="1"/>
  <c r="U66" i="14"/>
  <c r="V66" i="14"/>
  <c r="W66" i="14" s="1"/>
  <c r="G67" i="14"/>
  <c r="H67" i="14"/>
  <c r="I67" i="14"/>
  <c r="J67" i="14" s="1"/>
  <c r="U67" i="14"/>
  <c r="V67" i="14" s="1"/>
  <c r="W67" i="14" s="1"/>
  <c r="H68" i="14"/>
  <c r="I68" i="14" s="1"/>
  <c r="J68" i="14" s="1"/>
  <c r="G68" i="14" s="1"/>
  <c r="U68" i="14"/>
  <c r="V68" i="14" s="1"/>
  <c r="W68" i="14" s="1"/>
  <c r="T68" i="14" s="1"/>
  <c r="U69" i="14"/>
  <c r="V69" i="14" s="1"/>
  <c r="W69" i="14" s="1"/>
  <c r="T69" i="14" s="1"/>
  <c r="U70" i="14"/>
  <c r="V70" i="14" s="1"/>
  <c r="W70" i="14" s="1"/>
  <c r="T70" i="14" s="1"/>
  <c r="U71" i="14"/>
  <c r="V71" i="14" s="1"/>
  <c r="W71" i="14" s="1"/>
  <c r="T71" i="14" s="1"/>
  <c r="U72" i="14"/>
  <c r="V72" i="14" s="1"/>
  <c r="W72" i="14" s="1"/>
  <c r="T72" i="14" s="1"/>
  <c r="U73" i="14"/>
  <c r="V73" i="14" s="1"/>
  <c r="W73" i="14" s="1"/>
  <c r="T73" i="14" s="1"/>
  <c r="U74" i="14"/>
  <c r="V74" i="14" s="1"/>
  <c r="W74" i="14" s="1"/>
  <c r="T74" i="14" s="1"/>
  <c r="U76" i="14"/>
  <c r="V76" i="14" s="1"/>
  <c r="W76" i="14" s="1"/>
  <c r="T76" i="14" s="1"/>
  <c r="U77" i="14"/>
  <c r="V77" i="14" s="1"/>
  <c r="W77" i="14" s="1"/>
  <c r="T77" i="14" s="1"/>
  <c r="U78" i="14"/>
  <c r="V78" i="14" s="1"/>
  <c r="W78" i="14" s="1"/>
  <c r="T78" i="14" s="1"/>
  <c r="U79" i="14"/>
  <c r="V79" i="14"/>
  <c r="W79" i="14" s="1"/>
  <c r="U80" i="14"/>
  <c r="V80" i="14"/>
  <c r="W80" i="14" s="1"/>
  <c r="T80" i="14" s="1"/>
  <c r="U81" i="14"/>
  <c r="V81" i="14"/>
  <c r="W81" i="14" s="1"/>
  <c r="T81" i="14" s="1"/>
  <c r="U82" i="14"/>
  <c r="V82" i="14"/>
  <c r="W82" i="14" s="1"/>
  <c r="T82" i="14" s="1"/>
  <c r="U83" i="14"/>
  <c r="V83" i="14"/>
  <c r="W83" i="14" s="1"/>
  <c r="T83" i="14" s="1"/>
  <c r="U84" i="14"/>
  <c r="V84" i="14"/>
  <c r="W84" i="14" s="1"/>
  <c r="T84" i="14" s="1"/>
  <c r="U85" i="14"/>
  <c r="V85" i="14" s="1"/>
  <c r="W85" i="14" s="1"/>
  <c r="U86" i="14"/>
  <c r="V86" i="14" s="1"/>
  <c r="W86" i="14"/>
  <c r="T86" i="14" s="1"/>
  <c r="U87" i="14"/>
  <c r="V87" i="14" s="1"/>
  <c r="W87" i="14" s="1"/>
  <c r="T87" i="14" s="1"/>
  <c r="U88" i="14"/>
  <c r="V88" i="14" s="1"/>
  <c r="W88" i="14"/>
  <c r="T88" i="14" s="1"/>
  <c r="U90" i="14"/>
  <c r="V90" i="14" s="1"/>
  <c r="W90" i="14" s="1"/>
  <c r="T90" i="14" s="1"/>
  <c r="U91" i="14"/>
  <c r="V91" i="14" s="1"/>
  <c r="W91" i="14"/>
  <c r="T91" i="14" s="1"/>
  <c r="U92" i="14"/>
  <c r="V92" i="14"/>
  <c r="W92" i="14" s="1"/>
  <c r="U93" i="14"/>
  <c r="V93" i="14"/>
  <c r="W93" i="14" s="1"/>
  <c r="T93" i="14" s="1"/>
  <c r="U94" i="14"/>
  <c r="V94" i="14"/>
  <c r="W94" i="14" s="1"/>
  <c r="T94" i="14" s="1"/>
  <c r="H97" i="14"/>
  <c r="H98" i="14"/>
  <c r="I97" i="14" s="1"/>
  <c r="J97" i="14" s="1"/>
  <c r="I98" i="14"/>
  <c r="J98" i="14" s="1"/>
  <c r="U100" i="14"/>
  <c r="V100" i="14"/>
  <c r="W100" i="14"/>
  <c r="H101" i="14"/>
  <c r="I101" i="14"/>
  <c r="J101" i="14"/>
  <c r="G101" i="14" s="1"/>
  <c r="U101" i="14"/>
  <c r="V101" i="14"/>
  <c r="W101" i="14"/>
  <c r="T101" i="14" s="1"/>
  <c r="H102" i="14"/>
  <c r="I102" i="14"/>
  <c r="J102" i="14" s="1"/>
  <c r="G102" i="14" s="1"/>
  <c r="U102" i="14"/>
  <c r="V102" i="14"/>
  <c r="W102" i="14" s="1"/>
  <c r="T102" i="14" s="1"/>
  <c r="H103" i="14"/>
  <c r="I103" i="14"/>
  <c r="J103" i="14"/>
  <c r="G103" i="14" s="1"/>
  <c r="U103" i="14"/>
  <c r="V103" i="14" s="1"/>
  <c r="W103" i="14" s="1"/>
  <c r="T103" i="14" s="1"/>
  <c r="H104" i="14"/>
  <c r="I104" i="14" s="1"/>
  <c r="J104" i="14" s="1"/>
  <c r="G104" i="14" s="1"/>
  <c r="U104" i="14"/>
  <c r="V104" i="14"/>
  <c r="W104" i="14" s="1"/>
  <c r="T104" i="14" s="1"/>
  <c r="H105" i="14"/>
  <c r="I105" i="14"/>
  <c r="J105" i="14"/>
  <c r="G105" i="14" s="1"/>
  <c r="U105" i="14"/>
  <c r="V105" i="14" s="1"/>
  <c r="W105" i="14" s="1"/>
  <c r="T105" i="14" s="1"/>
  <c r="H106" i="14"/>
  <c r="I106" i="14" s="1"/>
  <c r="J106" i="14" s="1"/>
  <c r="G106" i="14" s="1"/>
  <c r="U106" i="14"/>
  <c r="V106" i="14"/>
  <c r="W106" i="14" s="1"/>
  <c r="T106" i="14" s="1"/>
  <c r="H107" i="14"/>
  <c r="I107" i="14"/>
  <c r="J107" i="14"/>
  <c r="G107" i="14" s="1"/>
  <c r="U107" i="14"/>
  <c r="V107" i="14" s="1"/>
  <c r="W107" i="14" s="1"/>
  <c r="T107" i="14" s="1"/>
  <c r="H108" i="14"/>
  <c r="I108" i="14" s="1"/>
  <c r="J108" i="14" s="1"/>
  <c r="G108" i="14" s="1"/>
  <c r="U108" i="14"/>
  <c r="V108" i="14"/>
  <c r="W108" i="14" s="1"/>
  <c r="H109" i="14"/>
  <c r="I109" i="14"/>
  <c r="J109" i="14" s="1"/>
  <c r="G109" i="14" s="1"/>
  <c r="U109" i="14"/>
  <c r="V109" i="14"/>
  <c r="W109" i="14" s="1"/>
  <c r="T109" i="14" s="1"/>
  <c r="H110" i="14"/>
  <c r="I110" i="14"/>
  <c r="J110" i="14" s="1"/>
  <c r="G110" i="14" s="1"/>
  <c r="U110" i="14"/>
  <c r="V110" i="14"/>
  <c r="W110" i="14" s="1"/>
  <c r="T110" i="14" s="1"/>
  <c r="U111" i="14"/>
  <c r="V111" i="14"/>
  <c r="W111" i="14" s="1"/>
  <c r="T111" i="14" s="1"/>
  <c r="H112" i="14"/>
  <c r="I112" i="14"/>
  <c r="J112" i="14" s="1"/>
  <c r="G112" i="14" s="1"/>
  <c r="U112" i="14"/>
  <c r="V112" i="14" s="1"/>
  <c r="W112" i="14"/>
  <c r="G113" i="14"/>
  <c r="H113" i="14"/>
  <c r="I113" i="14" s="1"/>
  <c r="J113" i="14" s="1"/>
  <c r="U113" i="14"/>
  <c r="V113" i="14" s="1"/>
  <c r="W113" i="14" s="1"/>
  <c r="T113" i="14" s="1"/>
  <c r="H114" i="14"/>
  <c r="I114" i="14" s="1"/>
  <c r="J114" i="14"/>
  <c r="G114" i="14" s="1"/>
  <c r="T114" i="14"/>
  <c r="U114" i="14"/>
  <c r="V114" i="14" s="1"/>
  <c r="W114" i="14"/>
  <c r="G115" i="14"/>
  <c r="H115" i="14"/>
  <c r="I115" i="14" s="1"/>
  <c r="J115" i="14" s="1"/>
  <c r="U115" i="14"/>
  <c r="V115" i="14" s="1"/>
  <c r="W115" i="14" s="1"/>
  <c r="T115" i="14" s="1"/>
  <c r="H116" i="14"/>
  <c r="I116" i="14" s="1"/>
  <c r="J116" i="14"/>
  <c r="G116" i="14" s="1"/>
  <c r="T116" i="14"/>
  <c r="U116" i="14"/>
  <c r="V116" i="14" s="1"/>
  <c r="W116" i="14"/>
  <c r="G117" i="14"/>
  <c r="H117" i="14"/>
  <c r="I117" i="14" s="1"/>
  <c r="J117" i="14" s="1"/>
  <c r="U117" i="14"/>
  <c r="V117" i="14" s="1"/>
  <c r="W117" i="14" s="1"/>
  <c r="T117" i="14" s="1"/>
  <c r="H118" i="14"/>
  <c r="I118" i="14" s="1"/>
  <c r="J118" i="14"/>
  <c r="G118" i="14" s="1"/>
  <c r="T118" i="14"/>
  <c r="U118" i="14"/>
  <c r="V118" i="14" s="1"/>
  <c r="W118" i="14"/>
  <c r="G119" i="14"/>
  <c r="H119" i="14"/>
  <c r="I119" i="14" s="1"/>
  <c r="J119" i="14" s="1"/>
  <c r="U119" i="14"/>
  <c r="V119" i="14" s="1"/>
  <c r="W119" i="14" s="1"/>
  <c r="T119" i="14" s="1"/>
  <c r="U120" i="14"/>
  <c r="V120" i="14" s="1"/>
  <c r="W120" i="14"/>
  <c r="T120" i="14" s="1"/>
  <c r="G121" i="14"/>
  <c r="H121" i="14"/>
  <c r="I121" i="14" s="1"/>
  <c r="J121" i="14"/>
  <c r="T121" i="14"/>
  <c r="U121" i="14"/>
  <c r="V121" i="14" s="1"/>
  <c r="W121" i="14" s="1"/>
  <c r="H122" i="14"/>
  <c r="I122" i="14" s="1"/>
  <c r="J122" i="14" s="1"/>
  <c r="G122" i="14" s="1"/>
  <c r="U122" i="14"/>
  <c r="V122" i="14" s="1"/>
  <c r="W122" i="14"/>
  <c r="T122" i="14" s="1"/>
  <c r="G123" i="14"/>
  <c r="H123" i="14"/>
  <c r="I123" i="14" s="1"/>
  <c r="J123" i="14"/>
  <c r="T123" i="14"/>
  <c r="U123" i="14"/>
  <c r="V123" i="14" s="1"/>
  <c r="W123" i="14" s="1"/>
  <c r="H124" i="14"/>
  <c r="I124" i="14" s="1"/>
  <c r="J124" i="14" s="1"/>
  <c r="G124" i="14" s="1"/>
  <c r="T124" i="14"/>
  <c r="U124" i="14"/>
  <c r="V124" i="14" s="1"/>
  <c r="W124" i="14" s="1"/>
  <c r="U125" i="14"/>
  <c r="V125" i="14" s="1"/>
  <c r="W125" i="14" s="1"/>
  <c r="T125" i="14" s="1"/>
  <c r="G126" i="14"/>
  <c r="H126" i="14"/>
  <c r="I126" i="14" s="1"/>
  <c r="J126" i="14" s="1"/>
  <c r="H127" i="14"/>
  <c r="I127" i="14" s="1"/>
  <c r="J127" i="14" s="1"/>
  <c r="G127" i="14" s="1"/>
  <c r="T127" i="14"/>
  <c r="U127" i="14"/>
  <c r="V127" i="14" s="1"/>
  <c r="W127" i="14" s="1"/>
  <c r="H128" i="14"/>
  <c r="I128" i="14" s="1"/>
  <c r="J128" i="14" s="1"/>
  <c r="G128" i="14" s="1"/>
  <c r="T128" i="14"/>
  <c r="U128" i="14"/>
  <c r="V128" i="14" s="1"/>
  <c r="W128" i="14" s="1"/>
  <c r="H129" i="14"/>
  <c r="I129" i="14" s="1"/>
  <c r="J129" i="14" s="1"/>
  <c r="G129" i="14" s="1"/>
  <c r="T129" i="14"/>
  <c r="U129" i="14"/>
  <c r="V129" i="14" s="1"/>
  <c r="W129" i="14" s="1"/>
  <c r="H130" i="14"/>
  <c r="I130" i="14" s="1"/>
  <c r="J130" i="14" s="1"/>
  <c r="G130" i="14" s="1"/>
  <c r="G131" i="14"/>
  <c r="H131" i="14"/>
  <c r="I131" i="14" s="1"/>
  <c r="J131" i="14" s="1"/>
  <c r="U131" i="14"/>
  <c r="V131" i="14" s="1"/>
  <c r="W131" i="14" s="1"/>
  <c r="T131" i="14" s="1"/>
  <c r="G132" i="14"/>
  <c r="H132" i="14"/>
  <c r="I132" i="14" s="1"/>
  <c r="J132" i="14" s="1"/>
  <c r="U132" i="14"/>
  <c r="V132" i="14" s="1"/>
  <c r="W132" i="14" s="1"/>
  <c r="T132" i="14" s="1"/>
  <c r="H133" i="14"/>
  <c r="I133" i="14" s="1"/>
  <c r="J133" i="14" s="1"/>
  <c r="U133" i="14"/>
  <c r="V133" i="14" s="1"/>
  <c r="W133" i="14" s="1"/>
  <c r="T133" i="14" s="1"/>
  <c r="H134" i="14"/>
  <c r="I134" i="14" s="1"/>
  <c r="J134" i="14" s="1"/>
  <c r="G134" i="14" s="1"/>
  <c r="U134" i="14"/>
  <c r="V134" i="14" s="1"/>
  <c r="W134" i="14" s="1"/>
  <c r="T134" i="14" s="1"/>
  <c r="H135" i="14"/>
  <c r="I135" i="14" s="1"/>
  <c r="J135" i="14" s="1"/>
  <c r="G135" i="14" s="1"/>
  <c r="U135" i="14"/>
  <c r="V135" i="14" s="1"/>
  <c r="W135" i="14" s="1"/>
  <c r="T135" i="14" s="1"/>
  <c r="H136" i="14"/>
  <c r="I136" i="14" s="1"/>
  <c r="J136" i="14" s="1"/>
  <c r="G136" i="14" s="1"/>
  <c r="U136" i="14"/>
  <c r="V136" i="14" s="1"/>
  <c r="W136" i="14" s="1"/>
  <c r="T136" i="14" s="1"/>
  <c r="H137" i="14"/>
  <c r="I137" i="14"/>
  <c r="J137" i="14" s="1"/>
  <c r="U137" i="14"/>
  <c r="V137" i="14"/>
  <c r="W137" i="14" s="1"/>
  <c r="T137" i="14" s="1"/>
  <c r="H138" i="14"/>
  <c r="I138" i="14"/>
  <c r="J138" i="14" s="1"/>
  <c r="G138" i="14" s="1"/>
  <c r="U138" i="14"/>
  <c r="V138" i="14"/>
  <c r="W138" i="14" s="1"/>
  <c r="T138" i="14" s="1"/>
  <c r="H139" i="14"/>
  <c r="I139" i="14"/>
  <c r="J139" i="14" s="1"/>
  <c r="G139" i="14" s="1"/>
  <c r="U139" i="14"/>
  <c r="V139" i="14"/>
  <c r="W139" i="14" s="1"/>
  <c r="T139" i="14" s="1"/>
  <c r="H140" i="14"/>
  <c r="I140" i="14"/>
  <c r="J140" i="14" s="1"/>
  <c r="G140" i="14" s="1"/>
  <c r="U140" i="14"/>
  <c r="V140" i="14"/>
  <c r="W140" i="14" s="1"/>
  <c r="T140" i="14" s="1"/>
  <c r="H141" i="14"/>
  <c r="I141" i="14"/>
  <c r="J141" i="14" s="1"/>
  <c r="G141" i="14" s="1"/>
  <c r="U141" i="14"/>
  <c r="V141" i="14"/>
  <c r="W141" i="14" s="1"/>
  <c r="T141" i="14" s="1"/>
  <c r="H142" i="14"/>
  <c r="I142" i="14"/>
  <c r="J142" i="14" s="1"/>
  <c r="G142" i="14" s="1"/>
  <c r="U142" i="14"/>
  <c r="V142" i="14"/>
  <c r="W142" i="14" s="1"/>
  <c r="T142" i="14" s="1"/>
  <c r="H143" i="14"/>
  <c r="I143" i="14"/>
  <c r="J143" i="14" s="1"/>
  <c r="G143" i="14" s="1"/>
  <c r="U143" i="14"/>
  <c r="V143" i="14"/>
  <c r="W143" i="14" s="1"/>
  <c r="T143" i="14" s="1"/>
  <c r="H144" i="14"/>
  <c r="I144" i="14"/>
  <c r="J144" i="14" s="1"/>
  <c r="G144" i="14" s="1"/>
  <c r="U144" i="14"/>
  <c r="V144" i="14"/>
  <c r="W144" i="14" s="1"/>
  <c r="T144" i="14" s="1"/>
  <c r="U145" i="14"/>
  <c r="V145" i="14"/>
  <c r="W145" i="14" s="1"/>
  <c r="T145" i="14" s="1"/>
  <c r="U146" i="14"/>
  <c r="V146" i="14"/>
  <c r="W146" i="14"/>
  <c r="U147" i="14"/>
  <c r="V147" i="14"/>
  <c r="W147" i="14"/>
  <c r="T147" i="14" s="1"/>
  <c r="U148" i="14"/>
  <c r="V148" i="14"/>
  <c r="W148" i="14"/>
  <c r="T148" i="14" s="1"/>
  <c r="U149" i="14"/>
  <c r="V149" i="14"/>
  <c r="W149" i="14"/>
  <c r="T149" i="14" s="1"/>
  <c r="U150" i="14"/>
  <c r="V150" i="14"/>
  <c r="W150" i="14"/>
  <c r="T150" i="14" s="1"/>
  <c r="U151" i="14"/>
  <c r="V151" i="14"/>
  <c r="W151" i="14"/>
  <c r="T151" i="14" s="1"/>
  <c r="U152" i="14"/>
  <c r="V152" i="14" s="1"/>
  <c r="W152" i="14" s="1"/>
  <c r="U153" i="14"/>
  <c r="V153" i="14" s="1"/>
  <c r="W153" i="14" s="1"/>
  <c r="T153" i="14" s="1"/>
  <c r="T154" i="14"/>
  <c r="U154" i="14"/>
  <c r="V154" i="14" s="1"/>
  <c r="W154" i="14" s="1"/>
  <c r="U156" i="14"/>
  <c r="V156" i="14" s="1"/>
  <c r="W156" i="14" s="1"/>
  <c r="T156" i="14" s="1"/>
  <c r="T157" i="14"/>
  <c r="U157" i="14"/>
  <c r="V157" i="14"/>
  <c r="W157" i="14"/>
  <c r="T158" i="14"/>
  <c r="U158" i="14"/>
  <c r="V158" i="14"/>
  <c r="W158" i="14"/>
  <c r="T161" i="14"/>
  <c r="U161" i="14"/>
  <c r="V161" i="14"/>
  <c r="W161" i="14"/>
  <c r="T162" i="14"/>
  <c r="U162" i="14"/>
  <c r="V162" i="14"/>
  <c r="W162" i="14"/>
  <c r="T163" i="14"/>
  <c r="U163" i="14"/>
  <c r="V163" i="14"/>
  <c r="W163" i="14"/>
  <c r="T164" i="14"/>
  <c r="U164" i="14"/>
  <c r="V164" i="14"/>
  <c r="W164" i="14"/>
  <c r="H171" i="14"/>
  <c r="I171" i="14" s="1"/>
  <c r="J171" i="14" s="1"/>
  <c r="H172" i="14"/>
  <c r="I172" i="14" s="1"/>
  <c r="J172" i="14" s="1"/>
  <c r="G172" i="14" s="1"/>
  <c r="U172" i="14"/>
  <c r="V172" i="14" s="1"/>
  <c r="W172" i="14" s="1"/>
  <c r="T172" i="14" s="1"/>
  <c r="H173" i="14"/>
  <c r="I173" i="14" s="1"/>
  <c r="J173" i="14" s="1"/>
  <c r="G173" i="14" s="1"/>
  <c r="U173" i="14"/>
  <c r="V173" i="14" s="1"/>
  <c r="W173" i="14" s="1"/>
  <c r="T173" i="14" s="1"/>
  <c r="H174" i="14"/>
  <c r="I174" i="14" s="1"/>
  <c r="J174" i="14" s="1"/>
  <c r="G174" i="14" s="1"/>
  <c r="U174" i="14"/>
  <c r="V174" i="14" s="1"/>
  <c r="W174" i="14" s="1"/>
  <c r="T174" i="14" s="1"/>
  <c r="H175" i="14"/>
  <c r="I175" i="14" s="1"/>
  <c r="J175" i="14" s="1"/>
  <c r="G175" i="14" s="1"/>
  <c r="H176" i="14"/>
  <c r="I176" i="14" s="1"/>
  <c r="J176" i="14" s="1"/>
  <c r="G176" i="14" s="1"/>
  <c r="U176" i="14"/>
  <c r="V176" i="14" s="1"/>
  <c r="W176" i="14" s="1"/>
  <c r="T176" i="14" s="1"/>
  <c r="H177" i="14"/>
  <c r="I177" i="14" s="1"/>
  <c r="J177" i="14" s="1"/>
  <c r="G177" i="14" s="1"/>
  <c r="U177" i="14"/>
  <c r="V177" i="14" s="1"/>
  <c r="W177" i="14" s="1"/>
  <c r="T177" i="14" s="1"/>
  <c r="U178" i="14"/>
  <c r="V178" i="14" s="1"/>
  <c r="W178" i="14" s="1"/>
  <c r="T178" i="14" s="1"/>
  <c r="H179" i="14"/>
  <c r="I179" i="14" s="1"/>
  <c r="J179" i="14" s="1"/>
  <c r="G179" i="14" s="1"/>
  <c r="U179" i="14"/>
  <c r="V179" i="14" s="1"/>
  <c r="W179" i="14" s="1"/>
  <c r="T179" i="14" s="1"/>
  <c r="H180" i="14"/>
  <c r="I180" i="14" s="1"/>
  <c r="J180" i="14" s="1"/>
  <c r="G180" i="14" s="1"/>
  <c r="U180" i="14"/>
  <c r="V180" i="14" s="1"/>
  <c r="W180" i="14" s="1"/>
  <c r="T180" i="14" s="1"/>
  <c r="H181" i="14"/>
  <c r="I181" i="14" s="1"/>
  <c r="J181" i="14" s="1"/>
  <c r="G181" i="14" s="1"/>
  <c r="U181" i="14"/>
  <c r="V181" i="14"/>
  <c r="W181" i="14" s="1"/>
  <c r="H182" i="14"/>
  <c r="I182" i="14"/>
  <c r="J182" i="14" s="1"/>
  <c r="G182" i="14" s="1"/>
  <c r="U182" i="14"/>
  <c r="V182" i="14"/>
  <c r="W182" i="14" s="1"/>
  <c r="T182" i="14" s="1"/>
  <c r="H183" i="14"/>
  <c r="I183" i="14"/>
  <c r="J183" i="14" s="1"/>
  <c r="G183" i="14" s="1"/>
  <c r="U183" i="14"/>
  <c r="V183" i="14"/>
  <c r="W183" i="14" s="1"/>
  <c r="T183" i="14" s="1"/>
  <c r="H184" i="14"/>
  <c r="I184" i="14"/>
  <c r="J184" i="14" s="1"/>
  <c r="G184" i="14" s="1"/>
  <c r="H185" i="14"/>
  <c r="I185" i="14"/>
  <c r="J185" i="14" s="1"/>
  <c r="G185" i="14" s="1"/>
  <c r="U185" i="14"/>
  <c r="V185" i="14"/>
  <c r="W185" i="14" s="1"/>
  <c r="T185" i="14" s="1"/>
  <c r="U186" i="14"/>
  <c r="V186" i="14" s="1"/>
  <c r="W186" i="14"/>
  <c r="H187" i="14"/>
  <c r="I187" i="14" s="1"/>
  <c r="J187" i="14" s="1"/>
  <c r="G187" i="14" s="1"/>
  <c r="U187" i="14"/>
  <c r="V187" i="14" s="1"/>
  <c r="W187" i="14"/>
  <c r="T187" i="14" s="1"/>
  <c r="H188" i="14"/>
  <c r="I188" i="14" s="1"/>
  <c r="J188" i="14" s="1"/>
  <c r="G188" i="14" s="1"/>
  <c r="U188" i="14"/>
  <c r="V188" i="14" s="1"/>
  <c r="W188" i="14" s="1"/>
  <c r="H189" i="14"/>
  <c r="I189" i="14" s="1"/>
  <c r="J189" i="14" s="1"/>
  <c r="G189" i="14" s="1"/>
  <c r="T189" i="14"/>
  <c r="U189" i="14"/>
  <c r="V189" i="14" s="1"/>
  <c r="W189" i="14" s="1"/>
  <c r="H190" i="14"/>
  <c r="I190" i="14" s="1"/>
  <c r="J190" i="14" s="1"/>
  <c r="G190" i="14" s="1"/>
  <c r="U190" i="14"/>
  <c r="V190" i="14" s="1"/>
  <c r="W190" i="14" s="1"/>
  <c r="H191" i="14"/>
  <c r="I191" i="14" s="1"/>
  <c r="J191" i="14" s="1"/>
  <c r="G191" i="14" s="1"/>
  <c r="U191" i="14"/>
  <c r="V191" i="14"/>
  <c r="W191" i="14" s="1"/>
  <c r="H192" i="14"/>
  <c r="I192" i="14"/>
  <c r="J192" i="14" s="1"/>
  <c r="G192" i="14" s="1"/>
  <c r="U192" i="14"/>
  <c r="V192" i="14" s="1"/>
  <c r="W192" i="14"/>
  <c r="H193" i="14"/>
  <c r="I193" i="14" s="1"/>
  <c r="J193" i="14" s="1"/>
  <c r="G193" i="14" s="1"/>
  <c r="U193" i="14"/>
  <c r="V193" i="14" s="1"/>
  <c r="W193" i="14"/>
  <c r="T193" i="14" s="1"/>
  <c r="U194" i="14"/>
  <c r="V194" i="14" s="1"/>
  <c r="W194" i="14" s="1"/>
  <c r="T194" i="14" s="1"/>
  <c r="H195" i="14"/>
  <c r="I195" i="14" s="1"/>
  <c r="J195" i="14"/>
  <c r="G195" i="14" s="1"/>
  <c r="H196" i="14"/>
  <c r="I196" i="14" s="1"/>
  <c r="J196" i="14" s="1"/>
  <c r="G196" i="14" s="1"/>
  <c r="U196" i="14"/>
  <c r="V196" i="14" s="1"/>
  <c r="W196" i="14"/>
  <c r="T196" i="14" s="1"/>
  <c r="H197" i="14"/>
  <c r="I197" i="14" s="1"/>
  <c r="J197" i="14" s="1"/>
  <c r="G197" i="14" s="1"/>
  <c r="U197" i="14"/>
  <c r="V197" i="14" s="1"/>
  <c r="W197" i="14"/>
  <c r="T197" i="14" s="1"/>
  <c r="H198" i="14"/>
  <c r="I198" i="14" s="1"/>
  <c r="J198" i="14" s="1"/>
  <c r="G198" i="14" s="1"/>
  <c r="H199" i="14"/>
  <c r="I199" i="14" s="1"/>
  <c r="J199" i="14"/>
  <c r="G199" i="14" s="1"/>
  <c r="U199" i="14"/>
  <c r="V199" i="14" s="1"/>
  <c r="W199" i="14" s="1"/>
  <c r="T199" i="14" s="1"/>
  <c r="H200" i="14"/>
  <c r="I200" i="14" s="1"/>
  <c r="J200" i="14"/>
  <c r="G200" i="14" s="1"/>
  <c r="H201" i="14"/>
  <c r="I201" i="14" s="1"/>
  <c r="J201" i="14" s="1"/>
  <c r="G201" i="14" s="1"/>
  <c r="U201" i="14"/>
  <c r="V201" i="14" s="1"/>
  <c r="W201" i="14"/>
  <c r="T201" i="14" s="1"/>
  <c r="H202" i="14"/>
  <c r="I202" i="14" s="1"/>
  <c r="J202" i="14" s="1"/>
  <c r="G202" i="14" s="1"/>
  <c r="U202" i="14"/>
  <c r="V202" i="14"/>
  <c r="W202" i="14"/>
  <c r="T202" i="14" s="1"/>
  <c r="U203" i="14"/>
  <c r="V203" i="14" s="1"/>
  <c r="W203" i="14" s="1"/>
  <c r="H204" i="14"/>
  <c r="I204" i="14" s="1"/>
  <c r="J204" i="14" s="1"/>
  <c r="G204" i="14" s="1"/>
  <c r="T204" i="14"/>
  <c r="U204" i="14"/>
  <c r="V204" i="14" s="1"/>
  <c r="W204" i="14" s="1"/>
  <c r="H205" i="14"/>
  <c r="I205" i="14" s="1"/>
  <c r="J205" i="14" s="1"/>
  <c r="G205" i="14" s="1"/>
  <c r="T205" i="14"/>
  <c r="U205" i="14"/>
  <c r="V205" i="14" s="1"/>
  <c r="W205" i="14" s="1"/>
  <c r="U206" i="14"/>
  <c r="V206" i="14" s="1"/>
  <c r="W206" i="14" s="1"/>
  <c r="H207" i="14"/>
  <c r="I207" i="14" s="1"/>
  <c r="J207" i="14" s="1"/>
  <c r="G207" i="14" s="1"/>
  <c r="U207" i="14"/>
  <c r="V207" i="14" s="1"/>
  <c r="W207" i="14" s="1"/>
  <c r="T207" i="14" s="1"/>
  <c r="H208" i="14"/>
  <c r="I208" i="14" s="1"/>
  <c r="J208" i="14" s="1"/>
  <c r="G208" i="14" s="1"/>
  <c r="U208" i="14"/>
  <c r="V208" i="14" s="1"/>
  <c r="W208" i="14" s="1"/>
  <c r="T208" i="14" s="1"/>
  <c r="H209" i="14"/>
  <c r="I209" i="14" s="1"/>
  <c r="J209" i="14" s="1"/>
  <c r="G209" i="14" s="1"/>
  <c r="H210" i="14"/>
  <c r="I210" i="14" s="1"/>
  <c r="J210" i="14" s="1"/>
  <c r="G210" i="14" s="1"/>
  <c r="U210" i="14"/>
  <c r="V210" i="14" s="1"/>
  <c r="W210" i="14" s="1"/>
  <c r="T210" i="14" s="1"/>
  <c r="H211" i="14"/>
  <c r="I211" i="14" s="1"/>
  <c r="J211" i="14" s="1"/>
  <c r="G211" i="14" s="1"/>
  <c r="U211" i="14"/>
  <c r="V211" i="14" s="1"/>
  <c r="W211" i="14" s="1"/>
  <c r="T211" i="14" s="1"/>
  <c r="H212" i="14"/>
  <c r="I212" i="14" s="1"/>
  <c r="J212" i="14" s="1"/>
  <c r="G212" i="14" s="1"/>
  <c r="U212" i="14"/>
  <c r="V212" i="14" s="1"/>
  <c r="W212" i="14" s="1"/>
  <c r="T212" i="14" s="1"/>
  <c r="H213" i="14"/>
  <c r="I213" i="14" s="1"/>
  <c r="J213" i="14" s="1"/>
  <c r="G213" i="14" s="1"/>
  <c r="U213" i="14"/>
  <c r="V213" i="14" s="1"/>
  <c r="W213" i="14" s="1"/>
  <c r="T213" i="14" s="1"/>
  <c r="H214" i="14"/>
  <c r="I214" i="14" s="1"/>
  <c r="J214" i="14" s="1"/>
  <c r="G214" i="14" s="1"/>
  <c r="H215" i="14"/>
  <c r="I215" i="14" s="1"/>
  <c r="J215" i="14" s="1"/>
  <c r="G215" i="14" s="1"/>
  <c r="H216" i="14"/>
  <c r="I216" i="14" s="1"/>
  <c r="J216" i="14" s="1"/>
  <c r="G216" i="14" s="1"/>
  <c r="H217" i="14"/>
  <c r="I217" i="14" s="1"/>
  <c r="J217" i="14" s="1"/>
  <c r="G217" i="14" s="1"/>
  <c r="H218" i="14"/>
  <c r="I218" i="14" s="1"/>
  <c r="J218" i="14" s="1"/>
  <c r="G218" i="14" s="1"/>
  <c r="H219" i="14"/>
  <c r="I219" i="14" s="1"/>
  <c r="J219" i="14" s="1"/>
  <c r="H220" i="14"/>
  <c r="I220" i="14" s="1"/>
  <c r="J220" i="14" s="1"/>
  <c r="H221" i="14"/>
  <c r="I221" i="14" s="1"/>
  <c r="J221" i="14" s="1"/>
  <c r="G221" i="14" s="1"/>
  <c r="H222" i="14"/>
  <c r="I222" i="14"/>
  <c r="J222" i="14" s="1"/>
  <c r="H223" i="14"/>
  <c r="I223" i="14"/>
  <c r="J223" i="14" s="1"/>
  <c r="G223" i="14" s="1"/>
  <c r="H224" i="14"/>
  <c r="I224" i="14"/>
  <c r="J224" i="14" s="1"/>
  <c r="G224" i="14" s="1"/>
  <c r="H225" i="14"/>
  <c r="I225" i="14"/>
  <c r="J225" i="14" s="1"/>
  <c r="G225" i="14" s="1"/>
  <c r="H226" i="14"/>
  <c r="I226" i="14"/>
  <c r="J226" i="14" s="1"/>
  <c r="G226" i="14" s="1"/>
  <c r="H227" i="14"/>
  <c r="I227" i="14"/>
  <c r="J227" i="14" s="1"/>
  <c r="G227" i="14" s="1"/>
  <c r="H228" i="14"/>
  <c r="I228" i="14"/>
  <c r="J228" i="14" s="1"/>
  <c r="G228" i="14" s="1"/>
  <c r="H230" i="14"/>
  <c r="I230" i="14"/>
  <c r="J230" i="14" s="1"/>
  <c r="G230" i="14" s="1"/>
  <c r="H231" i="14"/>
  <c r="I231" i="14"/>
  <c r="J231" i="14" s="1"/>
  <c r="G231" i="14" s="1"/>
  <c r="H232" i="14"/>
  <c r="I232" i="14"/>
  <c r="J232" i="14" s="1"/>
  <c r="G232" i="14" s="1"/>
  <c r="H233" i="14"/>
  <c r="I233" i="14"/>
  <c r="J233" i="14" s="1"/>
  <c r="G233" i="14" s="1"/>
  <c r="H234" i="14"/>
  <c r="I234" i="14"/>
  <c r="J234" i="14" s="1"/>
  <c r="G234" i="14" s="1"/>
  <c r="H236" i="14"/>
  <c r="I236" i="14"/>
  <c r="J236" i="14" s="1"/>
  <c r="G236" i="14" s="1"/>
  <c r="H237" i="14"/>
  <c r="I237" i="14"/>
  <c r="J237" i="14" s="1"/>
  <c r="G237" i="14" s="1"/>
  <c r="H238" i="14"/>
  <c r="I238" i="14"/>
  <c r="J238" i="14" s="1"/>
  <c r="G238" i="14" s="1"/>
  <c r="H239" i="14"/>
  <c r="I239" i="14"/>
  <c r="J239" i="14" s="1"/>
  <c r="G239" i="14" s="1"/>
  <c r="H240" i="14"/>
  <c r="I240" i="14"/>
  <c r="J240" i="14" s="1"/>
  <c r="G240" i="14" s="1"/>
  <c r="H241" i="14"/>
  <c r="I241" i="14"/>
  <c r="J241" i="14" s="1"/>
  <c r="G241" i="14" s="1"/>
  <c r="U247" i="14"/>
  <c r="V247" i="14" s="1"/>
  <c r="G248" i="14"/>
  <c r="H248" i="14"/>
  <c r="I248" i="14" s="1"/>
  <c r="J248" i="14" s="1"/>
  <c r="T248" i="14"/>
  <c r="U248" i="14"/>
  <c r="V248" i="14" s="1"/>
  <c r="W248" i="14" s="1"/>
  <c r="G249" i="14"/>
  <c r="H249" i="14"/>
  <c r="I249" i="14" s="1"/>
  <c r="J249" i="14" s="1"/>
  <c r="T249" i="14"/>
  <c r="U249" i="14"/>
  <c r="V249" i="14" s="1"/>
  <c r="W249" i="14" s="1"/>
  <c r="H250" i="14"/>
  <c r="I250" i="14" s="1"/>
  <c r="J250" i="14" s="1"/>
  <c r="G250" i="14" s="1"/>
  <c r="U250" i="14"/>
  <c r="V250" i="14" s="1"/>
  <c r="H251" i="14"/>
  <c r="J251" i="14"/>
  <c r="U251" i="14"/>
  <c r="V251" i="14" s="1"/>
  <c r="W251" i="14" s="1"/>
  <c r="T251" i="14" s="1"/>
  <c r="G252" i="14"/>
  <c r="H252" i="14"/>
  <c r="I252" i="14" s="1"/>
  <c r="J252" i="14" s="1"/>
  <c r="U252" i="14"/>
  <c r="V252" i="14" s="1"/>
  <c r="W252" i="14" s="1"/>
  <c r="T252" i="14" s="1"/>
  <c r="G253" i="14"/>
  <c r="H253" i="14"/>
  <c r="I253" i="14" s="1"/>
  <c r="J253" i="14" s="1"/>
  <c r="U253" i="14"/>
  <c r="V253" i="14" s="1"/>
  <c r="W253" i="14" s="1"/>
  <c r="H254" i="14"/>
  <c r="I254" i="14" s="1"/>
  <c r="J254" i="14" s="1"/>
  <c r="G254" i="14" s="1"/>
  <c r="U254" i="14"/>
  <c r="V254" i="14" s="1"/>
  <c r="W254" i="14" s="1"/>
  <c r="T254" i="14" s="1"/>
  <c r="H255" i="14"/>
  <c r="I255" i="14"/>
  <c r="J255" i="14" s="1"/>
  <c r="U255" i="14"/>
  <c r="V255" i="14"/>
  <c r="W255" i="14"/>
  <c r="H256" i="14"/>
  <c r="I256" i="14"/>
  <c r="J256" i="14"/>
  <c r="G256" i="14" s="1"/>
  <c r="U256" i="14"/>
  <c r="V256" i="14"/>
  <c r="W256" i="14"/>
  <c r="T256" i="14" s="1"/>
  <c r="H257" i="14"/>
  <c r="I257" i="14"/>
  <c r="J257" i="14"/>
  <c r="G257" i="14" s="1"/>
  <c r="U257" i="14"/>
  <c r="V257" i="14"/>
  <c r="W257" i="14"/>
  <c r="T257" i="14" s="1"/>
  <c r="H258" i="14"/>
  <c r="I258" i="14"/>
  <c r="J258" i="14"/>
  <c r="G258" i="14" s="1"/>
  <c r="H259" i="14"/>
  <c r="I259" i="14"/>
  <c r="J259" i="14"/>
  <c r="G259" i="14" s="1"/>
  <c r="U259" i="14"/>
  <c r="V259" i="14"/>
  <c r="W259" i="14"/>
  <c r="T259" i="14" s="1"/>
  <c r="H260" i="14"/>
  <c r="I260" i="14"/>
  <c r="J260" i="14"/>
  <c r="G260" i="14" s="1"/>
  <c r="U260" i="14"/>
  <c r="V260" i="14"/>
  <c r="W260" i="14"/>
  <c r="T260" i="14" s="1"/>
  <c r="H261" i="14"/>
  <c r="I261" i="14"/>
  <c r="J261" i="14"/>
  <c r="G261" i="14" s="1"/>
  <c r="U261" i="14"/>
  <c r="V261" i="14"/>
  <c r="W261" i="14"/>
  <c r="T261" i="14" s="1"/>
  <c r="H262" i="14"/>
  <c r="I262" i="14"/>
  <c r="J262" i="14"/>
  <c r="G262" i="14" s="1"/>
  <c r="U262" i="14"/>
  <c r="V262" i="14" s="1"/>
  <c r="W262" i="14" s="1"/>
  <c r="G263" i="14"/>
  <c r="H263" i="14"/>
  <c r="I263" i="14" s="1"/>
  <c r="J263" i="14" s="1"/>
  <c r="U263" i="14"/>
  <c r="V263" i="14" s="1"/>
  <c r="W263" i="14" s="1"/>
  <c r="T263" i="14" s="1"/>
  <c r="G264" i="14"/>
  <c r="H264" i="14"/>
  <c r="I264" i="14" s="1"/>
  <c r="J264" i="14" s="1"/>
  <c r="U264" i="14"/>
  <c r="V264" i="14" s="1"/>
  <c r="W264" i="14" s="1"/>
  <c r="H265" i="14"/>
  <c r="I265" i="14" s="1"/>
  <c r="J265" i="14" s="1"/>
  <c r="G265" i="14" s="1"/>
  <c r="U265" i="14"/>
  <c r="V265" i="14" s="1"/>
  <c r="W265" i="14" s="1"/>
  <c r="T265" i="14" s="1"/>
  <c r="H266" i="14"/>
  <c r="I266" i="14"/>
  <c r="J266" i="14" s="1"/>
  <c r="G266" i="14" s="1"/>
  <c r="U266" i="14"/>
  <c r="V266" i="14" s="1"/>
  <c r="W266" i="14" s="1"/>
  <c r="T266" i="14" s="1"/>
  <c r="H267" i="14"/>
  <c r="I267" i="14"/>
  <c r="J267" i="14" s="1"/>
  <c r="G267" i="14" s="1"/>
  <c r="U267" i="14"/>
  <c r="V267" i="14" s="1"/>
  <c r="W267" i="14" s="1"/>
  <c r="T267" i="14" s="1"/>
  <c r="H268" i="14"/>
  <c r="I268" i="14"/>
  <c r="J268" i="14"/>
  <c r="G268" i="14" s="1"/>
  <c r="H269" i="14"/>
  <c r="I269" i="14" s="1"/>
  <c r="J269" i="14" s="1"/>
  <c r="U269" i="14"/>
  <c r="V269" i="14" s="1"/>
  <c r="W269" i="14" s="1"/>
  <c r="T269" i="14" s="1"/>
  <c r="H270" i="14"/>
  <c r="I270" i="14" s="1"/>
  <c r="J270" i="14" s="1"/>
  <c r="G270" i="14" s="1"/>
  <c r="H271" i="14"/>
  <c r="I271" i="14" s="1"/>
  <c r="J271" i="14" s="1"/>
  <c r="G271" i="14" s="1"/>
  <c r="U271" i="14"/>
  <c r="V271" i="14" s="1"/>
  <c r="W271" i="14" s="1"/>
  <c r="T271" i="14" s="1"/>
  <c r="H272" i="14"/>
  <c r="I272" i="14" s="1"/>
  <c r="J272" i="14" s="1"/>
  <c r="G272" i="14" s="1"/>
  <c r="U272" i="14"/>
  <c r="V272" i="14" s="1"/>
  <c r="W272" i="14" s="1"/>
  <c r="T272" i="14" s="1"/>
  <c r="H273" i="14"/>
  <c r="I273" i="14" s="1"/>
  <c r="J273" i="14" s="1"/>
  <c r="G273" i="14" s="1"/>
  <c r="U273" i="14"/>
  <c r="V273" i="14" s="1"/>
  <c r="W273" i="14"/>
  <c r="U274" i="14"/>
  <c r="V274" i="14" s="1"/>
  <c r="W274" i="14" s="1"/>
  <c r="T274" i="14" s="1"/>
  <c r="H275" i="14"/>
  <c r="I275" i="14" s="1"/>
  <c r="J275" i="14" s="1"/>
  <c r="G275" i="14" s="1"/>
  <c r="U275" i="14"/>
  <c r="V275" i="14" s="1"/>
  <c r="W275" i="14" s="1"/>
  <c r="T275" i="14" s="1"/>
  <c r="U276" i="14"/>
  <c r="V276" i="14" s="1"/>
  <c r="W276" i="14" s="1"/>
  <c r="T276" i="14" s="1"/>
  <c r="H277" i="14"/>
  <c r="I277" i="14" s="1"/>
  <c r="J277" i="14" s="1"/>
  <c r="G277" i="14" s="1"/>
  <c r="U277" i="14"/>
  <c r="V277" i="14" s="1"/>
  <c r="W277" i="14" s="1"/>
  <c r="T277" i="14" s="1"/>
  <c r="H278" i="14"/>
  <c r="I278" i="14"/>
  <c r="U278" i="14"/>
  <c r="V278" i="14"/>
  <c r="W278" i="14"/>
  <c r="T278" i="14" s="1"/>
  <c r="H279" i="14"/>
  <c r="I279" i="14"/>
  <c r="J279" i="14"/>
  <c r="G279" i="14" s="1"/>
  <c r="U279" i="14"/>
  <c r="V279" i="14"/>
  <c r="W279" i="14"/>
  <c r="T279" i="14" s="1"/>
  <c r="H280" i="14"/>
  <c r="I280" i="14"/>
  <c r="J280" i="14"/>
  <c r="G280" i="14" s="1"/>
  <c r="U280" i="14"/>
  <c r="V280" i="14"/>
  <c r="W280" i="14"/>
  <c r="T280" i="14" s="1"/>
  <c r="H281" i="14"/>
  <c r="I281" i="14"/>
  <c r="J281" i="14"/>
  <c r="G281" i="14" s="1"/>
  <c r="U281" i="14"/>
  <c r="V281" i="14" s="1"/>
  <c r="W281" i="14" s="1"/>
  <c r="T281" i="14" s="1"/>
  <c r="H282" i="14"/>
  <c r="I282" i="14" s="1"/>
  <c r="J282" i="14" s="1"/>
  <c r="G282" i="14" s="1"/>
  <c r="U282" i="14"/>
  <c r="V282" i="14"/>
  <c r="W282" i="14"/>
  <c r="T282" i="14" s="1"/>
  <c r="H283" i="14"/>
  <c r="I283" i="14" s="1"/>
  <c r="J283" i="14" s="1"/>
  <c r="U283" i="14"/>
  <c r="V283" i="14" s="1"/>
  <c r="W283" i="14" s="1"/>
  <c r="T283" i="14" s="1"/>
  <c r="H284" i="14"/>
  <c r="I284" i="14" s="1"/>
  <c r="J284" i="14" s="1"/>
  <c r="G284" i="14" s="1"/>
  <c r="H285" i="14"/>
  <c r="I285" i="14" s="1"/>
  <c r="J285" i="14" s="1"/>
  <c r="G285" i="14" s="1"/>
  <c r="U285" i="14"/>
  <c r="V285" i="14" s="1"/>
  <c r="W285" i="14" s="1"/>
  <c r="T285" i="14" s="1"/>
  <c r="U286" i="14"/>
  <c r="V286" i="14" s="1"/>
  <c r="W286" i="14" s="1"/>
  <c r="T286" i="14" s="1"/>
  <c r="U287" i="14"/>
  <c r="V287" i="14" s="1"/>
  <c r="W287" i="14" s="1"/>
  <c r="T287" i="14" s="1"/>
  <c r="H288" i="14"/>
  <c r="I288" i="14" s="1"/>
  <c r="J288" i="14" s="1"/>
  <c r="G288" i="14" s="1"/>
  <c r="H290" i="14"/>
  <c r="I290" i="14" s="1"/>
  <c r="J290" i="14" s="1"/>
  <c r="G290" i="14" s="1"/>
  <c r="H292" i="14"/>
  <c r="I292" i="14" s="1"/>
  <c r="J292" i="14" s="1"/>
  <c r="G292" i="14" s="1"/>
  <c r="H293" i="14"/>
  <c r="I293" i="14" s="1"/>
  <c r="J293" i="14" s="1"/>
  <c r="G293" i="14" s="1"/>
  <c r="U293" i="14"/>
  <c r="V293" i="14" s="1"/>
  <c r="W293" i="14" s="1"/>
  <c r="T293" i="14" s="1"/>
  <c r="U294" i="14"/>
  <c r="V294" i="14" s="1"/>
  <c r="W294" i="14" s="1"/>
  <c r="T294" i="14" s="1"/>
  <c r="H295" i="14"/>
  <c r="I295" i="14" s="1"/>
  <c r="J295" i="14" s="1"/>
  <c r="G295" i="14" s="1"/>
  <c r="U295" i="14"/>
  <c r="V295" i="14" s="1"/>
  <c r="W295" i="14" s="1"/>
  <c r="T295" i="14" s="1"/>
  <c r="H296" i="14"/>
  <c r="I296" i="14" s="1"/>
  <c r="J296" i="14" s="1"/>
  <c r="U296" i="14"/>
  <c r="W296" i="14"/>
  <c r="H297" i="14"/>
  <c r="I297" i="14" s="1"/>
  <c r="J297" i="14" s="1"/>
  <c r="G297" i="14" s="1"/>
  <c r="U297" i="14"/>
  <c r="V297" i="14"/>
  <c r="W297" i="14"/>
  <c r="T297" i="14" s="1"/>
  <c r="H298" i="14"/>
  <c r="I298" i="14"/>
  <c r="J298" i="14"/>
  <c r="G298" i="14" s="1"/>
  <c r="U298" i="14"/>
  <c r="V298" i="14"/>
  <c r="W298" i="14"/>
  <c r="T298" i="14" s="1"/>
  <c r="H299" i="14"/>
  <c r="I299" i="14" s="1"/>
  <c r="J299" i="14" s="1"/>
  <c r="U299" i="14"/>
  <c r="V299" i="14" s="1"/>
  <c r="W299" i="14" s="1"/>
  <c r="T299" i="14" s="1"/>
  <c r="H300" i="14"/>
  <c r="I300" i="14" s="1"/>
  <c r="J300" i="14" s="1"/>
  <c r="G300" i="14" s="1"/>
  <c r="U300" i="14"/>
  <c r="W300" i="14"/>
  <c r="H301" i="14"/>
  <c r="I301" i="14"/>
  <c r="J301" i="14" s="1"/>
  <c r="G301" i="14" s="1"/>
  <c r="U301" i="14"/>
  <c r="V301" i="14"/>
  <c r="W301" i="14" s="1"/>
  <c r="T301" i="14" s="1"/>
  <c r="H302" i="14"/>
  <c r="I302" i="14" s="1"/>
  <c r="J302" i="14" s="1"/>
  <c r="U302" i="14"/>
  <c r="V302" i="14" s="1"/>
  <c r="W302" i="14" s="1"/>
  <c r="T302" i="14" s="1"/>
  <c r="H303" i="14"/>
  <c r="I303" i="14" s="1"/>
  <c r="J303" i="14" s="1"/>
  <c r="G303" i="14" s="1"/>
  <c r="U303" i="14"/>
  <c r="V303" i="14" s="1"/>
  <c r="W303" i="14" s="1"/>
  <c r="T303" i="14" s="1"/>
  <c r="H304" i="14"/>
  <c r="I304" i="14"/>
  <c r="J304" i="14" s="1"/>
  <c r="U304" i="14"/>
  <c r="W304" i="14"/>
  <c r="H305" i="14"/>
  <c r="I305" i="14"/>
  <c r="J305" i="14" s="1"/>
  <c r="G305" i="14" s="1"/>
  <c r="U305" i="14"/>
  <c r="V305" i="14"/>
  <c r="W305" i="14" s="1"/>
  <c r="T305" i="14" s="1"/>
  <c r="H306" i="14"/>
  <c r="I306" i="14"/>
  <c r="J306" i="14" s="1"/>
  <c r="G306" i="14" s="1"/>
  <c r="U306" i="14"/>
  <c r="V306" i="14"/>
  <c r="W306" i="14" s="1"/>
  <c r="T306" i="14" s="1"/>
  <c r="H307" i="14"/>
  <c r="I307" i="14" s="1"/>
  <c r="J307" i="14" s="1"/>
  <c r="U307" i="14"/>
  <c r="V307" i="14" s="1"/>
  <c r="W307" i="14" s="1"/>
  <c r="T307" i="14" s="1"/>
  <c r="U308" i="14"/>
  <c r="V308" i="14" s="1"/>
  <c r="W308" i="14" s="1"/>
  <c r="T308" i="14" s="1"/>
  <c r="J309" i="14"/>
  <c r="U309" i="14"/>
  <c r="W309" i="14"/>
  <c r="H310" i="14"/>
  <c r="I310" i="14"/>
  <c r="J310" i="14" s="1"/>
  <c r="G310" i="14" s="1"/>
  <c r="U310" i="14"/>
  <c r="V310" i="14"/>
  <c r="W310" i="14" s="1"/>
  <c r="T310" i="14" s="1"/>
  <c r="U311" i="14"/>
  <c r="V311" i="14"/>
  <c r="W311" i="14" s="1"/>
  <c r="T311" i="14" s="1"/>
  <c r="H312" i="14"/>
  <c r="I312" i="14"/>
  <c r="J312" i="14" s="1"/>
  <c r="G312" i="14" s="1"/>
  <c r="U312" i="14"/>
  <c r="W312" i="14"/>
  <c r="U313" i="14"/>
  <c r="V313" i="14"/>
  <c r="W313" i="14" s="1"/>
  <c r="T313" i="14" s="1"/>
  <c r="H314" i="14"/>
  <c r="I314" i="14"/>
  <c r="J314" i="14" s="1"/>
  <c r="G314" i="14" s="1"/>
  <c r="U314" i="14"/>
  <c r="V314" i="14"/>
  <c r="W314" i="14" s="1"/>
  <c r="T314" i="14" s="1"/>
  <c r="U315" i="14"/>
  <c r="V315" i="14"/>
  <c r="W315" i="14" s="1"/>
  <c r="T315" i="14" s="1"/>
  <c r="H316" i="14"/>
  <c r="I316" i="14"/>
  <c r="J316" i="14" s="1"/>
  <c r="G316" i="14" s="1"/>
  <c r="U316" i="14"/>
  <c r="V316" i="14"/>
  <c r="W316" i="14" s="1"/>
  <c r="T316" i="14" s="1"/>
  <c r="H318" i="14"/>
  <c r="I318" i="14"/>
  <c r="J318" i="14" s="1"/>
  <c r="G318" i="14" s="1"/>
  <c r="U318" i="14"/>
  <c r="V318" i="14"/>
  <c r="W318" i="14" s="1"/>
  <c r="T318" i="14" s="1"/>
  <c r="H319" i="14"/>
  <c r="I319" i="14" s="1"/>
  <c r="J319" i="14" s="1"/>
  <c r="U319" i="14"/>
  <c r="V319" i="14" s="1"/>
  <c r="W319" i="14" s="1"/>
  <c r="T319" i="14" s="1"/>
  <c r="H320" i="14"/>
  <c r="I320" i="14"/>
  <c r="J320" i="14" s="1"/>
  <c r="U320" i="14"/>
  <c r="V320" i="14"/>
  <c r="W320" i="14" s="1"/>
  <c r="T320" i="14" s="1"/>
  <c r="H321" i="14"/>
  <c r="I321" i="14"/>
  <c r="J321" i="14" s="1"/>
  <c r="G321" i="14" s="1"/>
  <c r="U321" i="14"/>
  <c r="V321" i="14"/>
  <c r="W321" i="14" s="1"/>
  <c r="T321" i="14" s="1"/>
  <c r="H322" i="14"/>
  <c r="I322" i="14" s="1"/>
  <c r="J322" i="14" s="1"/>
  <c r="U322" i="14"/>
  <c r="V322" i="14" s="1"/>
  <c r="W322" i="14" s="1"/>
  <c r="T322" i="14" s="1"/>
  <c r="H323" i="14"/>
  <c r="I323" i="14" s="1"/>
  <c r="J323" i="14" s="1"/>
  <c r="G323" i="14" s="1"/>
  <c r="U323" i="14"/>
  <c r="V323" i="14" s="1"/>
  <c r="W323" i="14" s="1"/>
  <c r="T323" i="14" s="1"/>
  <c r="U324" i="14"/>
  <c r="V324" i="14" s="1"/>
  <c r="W324" i="14" s="1"/>
  <c r="T324" i="14" s="1"/>
  <c r="U325" i="14"/>
  <c r="V325" i="14" s="1"/>
  <c r="W325" i="14" s="1"/>
  <c r="T325" i="14" s="1"/>
  <c r="H326" i="14"/>
  <c r="G326" i="14" s="1"/>
  <c r="U326" i="14"/>
  <c r="V326" i="14" s="1"/>
  <c r="W326" i="14" s="1"/>
  <c r="T326" i="14" s="1"/>
  <c r="H327" i="14"/>
  <c r="G327" i="14" s="1"/>
  <c r="U327" i="14"/>
  <c r="V327" i="14" s="1"/>
  <c r="W327" i="14" s="1"/>
  <c r="T327" i="14" s="1"/>
  <c r="H328" i="14"/>
  <c r="U328" i="14"/>
  <c r="V328" i="14"/>
  <c r="W328" i="14" s="1"/>
  <c r="T328" i="14" s="1"/>
  <c r="G329" i="14"/>
  <c r="H329" i="14"/>
  <c r="U329" i="14"/>
  <c r="V329" i="14"/>
  <c r="W329" i="14" s="1"/>
  <c r="T329" i="14" s="1"/>
  <c r="U330" i="14"/>
  <c r="V330" i="14"/>
  <c r="W330" i="14" s="1"/>
  <c r="T330" i="14" s="1"/>
  <c r="G219" i="14" l="1"/>
  <c r="G220" i="14"/>
  <c r="Y176" i="3" l="1"/>
  <c r="Z176" i="3" s="1"/>
  <c r="AA176" i="3" s="1"/>
  <c r="X176" i="3" s="1"/>
  <c r="Y162" i="3"/>
  <c r="Y6" i="3"/>
  <c r="Z6" i="3" s="1"/>
  <c r="AA6" i="3" s="1"/>
  <c r="T83" i="3" l="1"/>
  <c r="E24" i="3"/>
  <c r="J260" i="3" l="1"/>
  <c r="K260" i="3" s="1"/>
  <c r="L260" i="3" s="1"/>
  <c r="I260" i="3" l="1"/>
  <c r="Y288" i="3"/>
  <c r="Y289" i="3"/>
  <c r="Y290" i="3"/>
  <c r="Y287" i="3"/>
  <c r="Y281" i="3"/>
  <c r="Y282" i="3"/>
  <c r="Y283" i="3"/>
  <c r="Y280" i="3"/>
  <c r="Y272" i="3"/>
  <c r="Y271" i="3"/>
  <c r="AA199" i="3"/>
  <c r="AA209" i="3"/>
  <c r="AA215" i="3"/>
  <c r="AA270" i="3"/>
  <c r="AA217" i="3"/>
  <c r="Y268" i="3"/>
  <c r="Y269" i="3"/>
  <c r="Y199" i="3"/>
  <c r="Y200" i="3"/>
  <c r="Y209" i="3"/>
  <c r="Y210" i="3"/>
  <c r="Y211" i="3"/>
  <c r="Y212" i="3"/>
  <c r="Y215" i="3"/>
  <c r="Y270" i="3"/>
  <c r="Y217" i="3"/>
  <c r="Y218" i="3"/>
  <c r="Y219" i="3"/>
  <c r="Y220" i="3"/>
  <c r="Y221" i="3"/>
  <c r="Y267" i="3"/>
  <c r="Y261" i="3"/>
  <c r="Y254" i="3"/>
  <c r="Y255" i="3"/>
  <c r="Y256" i="3"/>
  <c r="Y257" i="3"/>
  <c r="Y258" i="3"/>
  <c r="Y259" i="3"/>
  <c r="Y253" i="3"/>
  <c r="Y246" i="3"/>
  <c r="Y245" i="3"/>
  <c r="Y243" i="3"/>
  <c r="Y241" i="3"/>
  <c r="Y239" i="3"/>
  <c r="Y238" i="3"/>
  <c r="J313" i="3"/>
  <c r="J312" i="3"/>
  <c r="J311" i="3"/>
  <c r="J310" i="3"/>
  <c r="J309" i="3"/>
  <c r="J308" i="3"/>
  <c r="J306" i="3"/>
  <c r="J304" i="3"/>
  <c r="J302" i="3"/>
  <c r="J300" i="3"/>
  <c r="J287" i="3"/>
  <c r="J288" i="3"/>
  <c r="J289" i="3"/>
  <c r="J290" i="3"/>
  <c r="J291" i="3"/>
  <c r="J292" i="3"/>
  <c r="J293" i="3"/>
  <c r="J294" i="3"/>
  <c r="J295" i="3"/>
  <c r="J296" i="3"/>
  <c r="J297" i="3"/>
  <c r="J286" i="3"/>
  <c r="J285" i="3"/>
  <c r="J283" i="3"/>
  <c r="K283" i="3" s="1"/>
  <c r="L283" i="3" s="1"/>
  <c r="I283" i="3" s="1"/>
  <c r="J282" i="3"/>
  <c r="J280" i="3"/>
  <c r="J278" i="3"/>
  <c r="J275" i="3"/>
  <c r="J274" i="3"/>
  <c r="J272" i="3"/>
  <c r="J271" i="3"/>
  <c r="K271" i="3" s="1"/>
  <c r="J269" i="3"/>
  <c r="J267" i="3"/>
  <c r="J265" i="3"/>
  <c r="J262" i="3"/>
  <c r="J263" i="3"/>
  <c r="J264" i="3"/>
  <c r="J261" i="3"/>
  <c r="L240" i="3"/>
  <c r="J259" i="3"/>
  <c r="J258" i="3"/>
  <c r="J257" i="3"/>
  <c r="J238" i="3"/>
  <c r="J239" i="3"/>
  <c r="J240" i="3"/>
  <c r="J241" i="3"/>
  <c r="J242" i="3"/>
  <c r="J243" i="3"/>
  <c r="J247" i="3"/>
  <c r="J248" i="3"/>
  <c r="J249" i="3"/>
  <c r="J250" i="3"/>
  <c r="J251" i="3"/>
  <c r="J252" i="3"/>
  <c r="J253" i="3"/>
  <c r="J254" i="3"/>
  <c r="J255" i="3"/>
  <c r="J256" i="3"/>
  <c r="J237" i="3"/>
  <c r="Y194" i="3"/>
  <c r="Y195" i="3"/>
  <c r="Y196" i="3"/>
  <c r="Y193" i="3"/>
  <c r="Y184" i="3"/>
  <c r="Y187" i="3"/>
  <c r="Y188" i="3"/>
  <c r="Y189" i="3"/>
  <c r="Z189" i="3" s="1"/>
  <c r="AA189" i="3" s="1"/>
  <c r="Y190" i="3"/>
  <c r="Y183" i="3"/>
  <c r="Y181" i="3"/>
  <c r="Y179" i="3"/>
  <c r="Y177" i="3"/>
  <c r="Z177" i="3" s="1"/>
  <c r="AA177" i="3" s="1"/>
  <c r="Y178" i="3"/>
  <c r="Z178" i="3" s="1"/>
  <c r="AA178" i="3" s="1"/>
  <c r="Y169" i="3"/>
  <c r="Y168" i="3"/>
  <c r="Y167" i="3"/>
  <c r="Y165" i="3"/>
  <c r="Y166" i="3"/>
  <c r="Y164" i="3"/>
  <c r="J222" i="3"/>
  <c r="J221" i="3"/>
  <c r="Y306" i="3"/>
  <c r="Y308" i="3"/>
  <c r="Y309" i="3"/>
  <c r="Y304" i="3"/>
  <c r="J214" i="3"/>
  <c r="J215" i="3"/>
  <c r="J217" i="3"/>
  <c r="J218" i="3"/>
  <c r="J213" i="3"/>
  <c r="J198" i="3"/>
  <c r="J199" i="3"/>
  <c r="J200" i="3"/>
  <c r="J201" i="3"/>
  <c r="J202" i="3"/>
  <c r="J204" i="3"/>
  <c r="J205" i="3"/>
  <c r="J206" i="3"/>
  <c r="J211" i="3"/>
  <c r="Y315" i="3"/>
  <c r="Y316" i="3"/>
  <c r="J197" i="3"/>
  <c r="J195" i="3"/>
  <c r="J186" i="3"/>
  <c r="J187" i="3"/>
  <c r="J188" i="3"/>
  <c r="J189" i="3"/>
  <c r="J191" i="3"/>
  <c r="J185" i="3"/>
  <c r="J176" i="3"/>
  <c r="J177" i="3"/>
  <c r="J179" i="3"/>
  <c r="J180" i="3"/>
  <c r="J181" i="3"/>
  <c r="J183" i="3"/>
  <c r="J175" i="3"/>
  <c r="J169" i="3"/>
  <c r="J170" i="3"/>
  <c r="J171" i="3"/>
  <c r="J172" i="3"/>
  <c r="J168" i="3"/>
  <c r="J162" i="3"/>
  <c r="J163" i="3"/>
  <c r="J166" i="3"/>
  <c r="J161" i="3"/>
  <c r="Y155" i="3"/>
  <c r="Y154" i="3"/>
  <c r="Y153" i="3"/>
  <c r="Y152" i="3"/>
  <c r="Y147" i="3"/>
  <c r="Y146" i="3"/>
  <c r="Y140" i="3"/>
  <c r="Y139" i="3"/>
  <c r="Y141" i="3"/>
  <c r="Y142" i="3"/>
  <c r="Y143" i="3"/>
  <c r="Y144" i="3"/>
  <c r="Y138" i="3"/>
  <c r="Y313" i="3"/>
  <c r="Y312" i="3"/>
  <c r="Y311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11" i="3"/>
  <c r="Y112" i="3"/>
  <c r="Y113" i="3"/>
  <c r="Y114" i="3"/>
  <c r="Y117" i="3"/>
  <c r="Y119" i="3"/>
  <c r="Y95" i="3"/>
  <c r="J128" i="3"/>
  <c r="J125" i="3"/>
  <c r="J126" i="3"/>
  <c r="J127" i="3"/>
  <c r="J129" i="3"/>
  <c r="J123" i="3"/>
  <c r="J113" i="3"/>
  <c r="J114" i="3"/>
  <c r="J116" i="3"/>
  <c r="J117" i="3"/>
  <c r="J112" i="3"/>
  <c r="J109" i="3"/>
  <c r="J108" i="3"/>
  <c r="J105" i="3"/>
  <c r="J97" i="3"/>
  <c r="J98" i="3"/>
  <c r="J101" i="3"/>
  <c r="J102" i="3"/>
  <c r="J96" i="3"/>
  <c r="Y89" i="3"/>
  <c r="Y88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2" i="3"/>
  <c r="Y71" i="3"/>
  <c r="Y70" i="3"/>
  <c r="Y69" i="3"/>
  <c r="Y68" i="3"/>
  <c r="Y67" i="3"/>
  <c r="Y66" i="3"/>
  <c r="Y65" i="3"/>
  <c r="Y64" i="3"/>
  <c r="Y62" i="3"/>
  <c r="Y61" i="3"/>
  <c r="Y60" i="3"/>
  <c r="Y59" i="3"/>
  <c r="Y57" i="3"/>
  <c r="Y56" i="3"/>
  <c r="Y55" i="3"/>
  <c r="Y54" i="3"/>
  <c r="Y53" i="3"/>
  <c r="Y52" i="3"/>
  <c r="Y51" i="3"/>
  <c r="Y50" i="3"/>
  <c r="Y49" i="3"/>
  <c r="Y46" i="3"/>
  <c r="Y45" i="3"/>
  <c r="Y44" i="3"/>
  <c r="Y42" i="3"/>
  <c r="Y41" i="3"/>
  <c r="Y40" i="3"/>
  <c r="Y39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6" i="3"/>
  <c r="Y15" i="3"/>
  <c r="Y14" i="3"/>
  <c r="Y13" i="3"/>
  <c r="Y12" i="3"/>
  <c r="Y11" i="3"/>
  <c r="Y10" i="3"/>
  <c r="Y9" i="3"/>
  <c r="Y8" i="3"/>
  <c r="Y7" i="3"/>
  <c r="Y5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28" i="3"/>
  <c r="J26" i="3"/>
  <c r="L271" i="3" l="1"/>
  <c r="I271" i="3" s="1"/>
  <c r="K191" i="3"/>
  <c r="K172" i="3"/>
  <c r="Z255" i="3"/>
  <c r="L172" i="3" l="1"/>
  <c r="I172" i="3" s="1"/>
  <c r="AA255" i="3"/>
  <c r="X255" i="3" s="1"/>
  <c r="L191" i="3"/>
  <c r="I191" i="3" s="1"/>
  <c r="K256" i="3"/>
  <c r="K98" i="3"/>
  <c r="Z315" i="3"/>
  <c r="AA315" i="3" s="1"/>
  <c r="X315" i="3" s="1"/>
  <c r="K213" i="3"/>
  <c r="L213" i="3" s="1"/>
  <c r="Y126" i="3"/>
  <c r="Y133" i="3"/>
  <c r="Y132" i="3"/>
  <c r="Y131" i="3"/>
  <c r="Y130" i="3"/>
  <c r="Y129" i="3"/>
  <c r="Y128" i="3"/>
  <c r="Y127" i="3"/>
  <c r="Y125" i="3"/>
  <c r="Y124" i="3"/>
  <c r="Y123" i="3"/>
  <c r="Y122" i="3"/>
  <c r="Y121" i="3"/>
  <c r="L256" i="3" l="1"/>
  <c r="I256" i="3" s="1"/>
  <c r="L98" i="3"/>
  <c r="I98" i="3" s="1"/>
  <c r="Z309" i="3" l="1"/>
  <c r="J49" i="3"/>
  <c r="J46" i="3"/>
  <c r="J45" i="3"/>
  <c r="J44" i="3"/>
  <c r="J43" i="3"/>
  <c r="J42" i="3"/>
  <c r="J41" i="3"/>
  <c r="J39" i="3"/>
  <c r="J38" i="3"/>
  <c r="J37" i="3"/>
  <c r="J36" i="3"/>
  <c r="J35" i="3"/>
  <c r="J34" i="3"/>
  <c r="J32" i="3"/>
  <c r="J30" i="3"/>
  <c r="J29" i="3"/>
  <c r="J27" i="3"/>
  <c r="J25" i="3"/>
  <c r="J23" i="3"/>
  <c r="J22" i="3"/>
  <c r="J20" i="3"/>
  <c r="J19" i="3"/>
  <c r="J17" i="3"/>
  <c r="J16" i="3"/>
  <c r="J15" i="3"/>
  <c r="J14" i="3"/>
  <c r="J13" i="3"/>
  <c r="J12" i="3"/>
  <c r="J11" i="3"/>
  <c r="J10" i="3"/>
  <c r="J9" i="3"/>
  <c r="J8" i="3"/>
  <c r="J6" i="3"/>
  <c r="AA309" i="3" l="1"/>
  <c r="X309" i="3" s="1"/>
  <c r="K211" i="3"/>
  <c r="L211" i="3" s="1"/>
  <c r="I211" i="3" l="1"/>
  <c r="Z147" i="3" l="1"/>
  <c r="AA147" i="3" l="1"/>
  <c r="X147" i="3" s="1"/>
  <c r="F52" i="5" l="1"/>
  <c r="K163" i="3"/>
  <c r="L163" i="3" l="1"/>
  <c r="I163" i="3" s="1"/>
  <c r="K96" i="3" l="1"/>
  <c r="I18" i="6"/>
  <c r="L96" i="3" l="1"/>
  <c r="I96" i="3" s="1"/>
  <c r="K171" i="3"/>
  <c r="L171" i="3" l="1"/>
  <c r="I171" i="3" s="1"/>
  <c r="Q8" i="6" l="1"/>
  <c r="K113" i="3" l="1"/>
  <c r="L113" i="3" l="1"/>
  <c r="I113" i="3" s="1"/>
  <c r="F12" i="5"/>
  <c r="F11" i="5"/>
  <c r="Z146" i="3"/>
  <c r="K117" i="3"/>
  <c r="AA146" i="3" l="1"/>
  <c r="X146" i="3" s="1"/>
  <c r="L117" i="3"/>
  <c r="I117" i="3" s="1"/>
  <c r="Z131" i="3"/>
  <c r="Z194" i="3"/>
  <c r="Z221" i="3"/>
  <c r="Z220" i="3"/>
  <c r="K166" i="3"/>
  <c r="K62" i="3"/>
  <c r="I27" i="6"/>
  <c r="AA221" i="3" l="1"/>
  <c r="X221" i="3" s="1"/>
  <c r="L166" i="3"/>
  <c r="I166" i="3" s="1"/>
  <c r="AA194" i="3"/>
  <c r="X194" i="3" s="1"/>
  <c r="L62" i="3"/>
  <c r="I62" i="3" s="1"/>
  <c r="AA220" i="3"/>
  <c r="X220" i="3" s="1"/>
  <c r="AA131" i="3"/>
  <c r="X131" i="3" s="1"/>
  <c r="Z212" i="3"/>
  <c r="Z211" i="3"/>
  <c r="AA211" i="3" l="1"/>
  <c r="X211" i="3" s="1"/>
  <c r="AA212" i="3"/>
  <c r="X212" i="3" s="1"/>
  <c r="Z200" i="3"/>
  <c r="Z155" i="3"/>
  <c r="Z154" i="3"/>
  <c r="Z153" i="3"/>
  <c r="Z152" i="3"/>
  <c r="Z144" i="3"/>
  <c r="Z143" i="3"/>
  <c r="AA143" i="3" s="1"/>
  <c r="Z142" i="3"/>
  <c r="Z141" i="3"/>
  <c r="Z140" i="3"/>
  <c r="AA140" i="3" s="1"/>
  <c r="Z139" i="3"/>
  <c r="Z138" i="3"/>
  <c r="AA138" i="3" s="1"/>
  <c r="Z89" i="3"/>
  <c r="Z88" i="3"/>
  <c r="Z86" i="3"/>
  <c r="Z85" i="3"/>
  <c r="Z84" i="3"/>
  <c r="Z83" i="3"/>
  <c r="AA83" i="3" s="1"/>
  <c r="Z82" i="3"/>
  <c r="Z81" i="3"/>
  <c r="Z80" i="3"/>
  <c r="Z79" i="3"/>
  <c r="Z78" i="3"/>
  <c r="Z77" i="3"/>
  <c r="AA77" i="3" s="1"/>
  <c r="Z76" i="3"/>
  <c r="Z75" i="3"/>
  <c r="Z74" i="3"/>
  <c r="Z72" i="3"/>
  <c r="Z71" i="3"/>
  <c r="Z70" i="3"/>
  <c r="Z69" i="3"/>
  <c r="Z68" i="3"/>
  <c r="Z67" i="3"/>
  <c r="Z66" i="3"/>
  <c r="Z65" i="3"/>
  <c r="AA65" i="3" s="1"/>
  <c r="Z64" i="3"/>
  <c r="AA64" i="3" s="1"/>
  <c r="AA68" i="3" l="1"/>
  <c r="X68" i="3" s="1"/>
  <c r="AA81" i="3"/>
  <c r="X81" i="3" s="1"/>
  <c r="AA142" i="3"/>
  <c r="X142" i="3" s="1"/>
  <c r="AA67" i="3"/>
  <c r="X67" i="3" s="1"/>
  <c r="AA71" i="3"/>
  <c r="X71" i="3" s="1"/>
  <c r="AA76" i="3"/>
  <c r="X76" i="3" s="1"/>
  <c r="AA80" i="3"/>
  <c r="X80" i="3" s="1"/>
  <c r="AA84" i="3"/>
  <c r="X84" i="3" s="1"/>
  <c r="AA89" i="3"/>
  <c r="X89" i="3" s="1"/>
  <c r="AA141" i="3"/>
  <c r="X141" i="3" s="1"/>
  <c r="AA152" i="3"/>
  <c r="X152" i="3" s="1"/>
  <c r="AA72" i="3"/>
  <c r="X72" i="3" s="1"/>
  <c r="AA200" i="3"/>
  <c r="X200" i="3" s="1"/>
  <c r="AA69" i="3"/>
  <c r="X69" i="3" s="1"/>
  <c r="AA74" i="3"/>
  <c r="X74" i="3" s="1"/>
  <c r="AA78" i="3"/>
  <c r="X78" i="3" s="1"/>
  <c r="AA82" i="3"/>
  <c r="X82" i="3" s="1"/>
  <c r="AA86" i="3"/>
  <c r="X86" i="3" s="1"/>
  <c r="AA139" i="3"/>
  <c r="X139" i="3" s="1"/>
  <c r="AA154" i="3"/>
  <c r="X154" i="3" s="1"/>
  <c r="AA85" i="3"/>
  <c r="X85" i="3" s="1"/>
  <c r="AA153" i="3"/>
  <c r="X153" i="3" s="1"/>
  <c r="AA66" i="3"/>
  <c r="X66" i="3" s="1"/>
  <c r="AA70" i="3"/>
  <c r="X70" i="3" s="1"/>
  <c r="AA75" i="3"/>
  <c r="X75" i="3" s="1"/>
  <c r="AA79" i="3"/>
  <c r="X79" i="3" s="1"/>
  <c r="AA88" i="3"/>
  <c r="X88" i="3" s="1"/>
  <c r="AA144" i="3"/>
  <c r="X144" i="3" s="1"/>
  <c r="AA155" i="3"/>
  <c r="X155" i="3" s="1"/>
  <c r="X140" i="3"/>
  <c r="Z308" i="3"/>
  <c r="AA308" i="3" l="1"/>
  <c r="X308" i="3" s="1"/>
  <c r="Z184" i="3" l="1"/>
  <c r="Z181" i="3"/>
  <c r="Z196" i="3"/>
  <c r="Z190" i="3"/>
  <c r="AA190" i="3" l="1"/>
  <c r="X190" i="3" s="1"/>
  <c r="AA181" i="3"/>
  <c r="X181" i="3" s="1"/>
  <c r="AA196" i="3"/>
  <c r="X196" i="3" s="1"/>
  <c r="AA184" i="3"/>
  <c r="X184" i="3" s="1"/>
  <c r="Z162" i="3"/>
  <c r="Z261" i="3"/>
  <c r="Z272" i="3"/>
  <c r="AA272" i="3" s="1"/>
  <c r="Z271" i="3"/>
  <c r="AA271" i="3" s="1"/>
  <c r="Z179" i="3"/>
  <c r="AA162" i="3" l="1"/>
  <c r="X162" i="3" s="1"/>
  <c r="AA179" i="3"/>
  <c r="X179" i="3" s="1"/>
  <c r="AA261" i="3"/>
  <c r="X261" i="3" s="1"/>
  <c r="X272" i="3"/>
  <c r="X271" i="3"/>
  <c r="K282" i="3" l="1"/>
  <c r="L282" i="3" l="1"/>
  <c r="I282" i="3" s="1"/>
  <c r="Z166" i="3"/>
  <c r="Z165" i="3"/>
  <c r="AA165" i="3" l="1"/>
  <c r="X165" i="3" s="1"/>
  <c r="AA166" i="3"/>
  <c r="X166" i="3" s="1"/>
  <c r="Z306" i="3"/>
  <c r="K109" i="3"/>
  <c r="K116" i="3"/>
  <c r="L116" i="3" l="1"/>
  <c r="I116" i="3" s="1"/>
  <c r="L109" i="3"/>
  <c r="I109" i="3" s="1"/>
  <c r="AA306" i="3"/>
  <c r="X306" i="3" s="1"/>
  <c r="K162" i="3"/>
  <c r="K218" i="3"/>
  <c r="Z126" i="3"/>
  <c r="AA126" i="3" s="1"/>
  <c r="Z183" i="3"/>
  <c r="L162" i="3" l="1"/>
  <c r="I162" i="3" s="1"/>
  <c r="AA183" i="3"/>
  <c r="X183" i="3" s="1"/>
  <c r="L218" i="3"/>
  <c r="I218" i="3" s="1"/>
  <c r="X126" i="3"/>
  <c r="K189" i="3"/>
  <c r="L189" i="3" l="1"/>
  <c r="I189" i="3" s="1"/>
  <c r="Z290" i="3"/>
  <c r="Z283" i="3"/>
  <c r="Z29" i="3"/>
  <c r="AA29" i="3" l="1"/>
  <c r="X29" i="3" s="1"/>
  <c r="AA283" i="3"/>
  <c r="X283" i="3" s="1"/>
  <c r="AA290" i="3"/>
  <c r="X290" i="3" s="1"/>
  <c r="Z289" i="3"/>
  <c r="Z282" i="3"/>
  <c r="K188" i="3"/>
  <c r="K187" i="3"/>
  <c r="K186" i="3"/>
  <c r="K185" i="3"/>
  <c r="L188" i="3" l="1"/>
  <c r="I188" i="3" s="1"/>
  <c r="L187" i="3"/>
  <c r="I187" i="3" s="1"/>
  <c r="AA282" i="3"/>
  <c r="X282" i="3" s="1"/>
  <c r="L185" i="3"/>
  <c r="I185" i="3" s="1"/>
  <c r="L186" i="3"/>
  <c r="I186" i="3" s="1"/>
  <c r="AA289" i="3"/>
  <c r="X289" i="3" s="1"/>
  <c r="Z42" i="3" l="1"/>
  <c r="K183" i="3"/>
  <c r="AA42" i="3" l="1"/>
  <c r="X42" i="3" s="1"/>
  <c r="L183" i="3"/>
  <c r="I183" i="3" s="1"/>
  <c r="Z288" i="3"/>
  <c r="Z287" i="3"/>
  <c r="Z281" i="3"/>
  <c r="Z280" i="3"/>
  <c r="K161" i="3"/>
  <c r="L161" i="3" l="1"/>
  <c r="I161" i="3" s="1"/>
  <c r="AA287" i="3"/>
  <c r="X287" i="3" s="1"/>
  <c r="AA280" i="3"/>
  <c r="X280" i="3" s="1"/>
  <c r="AA288" i="3"/>
  <c r="X288" i="3" s="1"/>
  <c r="AA281" i="3"/>
  <c r="X281" i="3" s="1"/>
  <c r="K177" i="3"/>
  <c r="X178" i="3"/>
  <c r="L177" i="3" l="1"/>
  <c r="I177" i="3" s="1"/>
  <c r="Z210" i="3"/>
  <c r="AA210" i="3" l="1"/>
  <c r="X210" i="3" s="1"/>
  <c r="K237" i="3"/>
  <c r="L237" i="3" l="1"/>
  <c r="I237" i="3" s="1"/>
  <c r="Z219" i="3"/>
  <c r="Z218" i="3"/>
  <c r="AA218" i="3" l="1"/>
  <c r="X218" i="3" s="1"/>
  <c r="AA219" i="3"/>
  <c r="X219" i="3" s="1"/>
  <c r="K241" i="3"/>
  <c r="K257" i="3"/>
  <c r="L257" i="3" s="1"/>
  <c r="L241" i="3" l="1"/>
  <c r="I241" i="3" s="1"/>
  <c r="Z125" i="3"/>
  <c r="Z132" i="3"/>
  <c r="K105" i="3"/>
  <c r="K202" i="3"/>
  <c r="L202" i="3" l="1"/>
  <c r="I202" i="3" s="1"/>
  <c r="L105" i="3"/>
  <c r="I105" i="3" s="1"/>
  <c r="AA132" i="3"/>
  <c r="X132" i="3" s="1"/>
  <c r="AA125" i="3"/>
  <c r="X125" i="3" s="1"/>
  <c r="Z304" i="3"/>
  <c r="K198" i="3"/>
  <c r="L198" i="3" l="1"/>
  <c r="I198" i="3" s="1"/>
  <c r="AA304" i="3"/>
  <c r="X304" i="3" s="1"/>
  <c r="Z187" i="3"/>
  <c r="AA187" i="3" s="1"/>
  <c r="K278" i="3" l="1"/>
  <c r="J273" i="3"/>
  <c r="K273" i="3" s="1"/>
  <c r="L273" i="3" s="1"/>
  <c r="K272" i="3"/>
  <c r="K247" i="3"/>
  <c r="L247" i="3" s="1"/>
  <c r="K243" i="3"/>
  <c r="K242" i="3"/>
  <c r="L242" i="3" l="1"/>
  <c r="I242" i="3" s="1"/>
  <c r="L243" i="3"/>
  <c r="I243" i="3" s="1"/>
  <c r="L278" i="3"/>
  <c r="I278" i="3" s="1"/>
  <c r="L272" i="3"/>
  <c r="I272" i="3" s="1"/>
  <c r="Z258" i="3"/>
  <c r="AA258" i="3" l="1"/>
  <c r="X258" i="3" s="1"/>
  <c r="Z124" i="3"/>
  <c r="Z127" i="3"/>
  <c r="AA124" i="3" l="1"/>
  <c r="X124" i="3" s="1"/>
  <c r="AA127" i="3"/>
  <c r="X127" i="3" s="1"/>
  <c r="K253" i="3"/>
  <c r="L253" i="3" l="1"/>
  <c r="I253" i="3" s="1"/>
  <c r="Z269" i="3"/>
  <c r="Z268" i="3"/>
  <c r="Z267" i="3"/>
  <c r="I25" i="6"/>
  <c r="Z311" i="3"/>
  <c r="AA268" i="3" l="1"/>
  <c r="X268" i="3" s="1"/>
  <c r="AA269" i="3"/>
  <c r="X269" i="3" s="1"/>
  <c r="AA311" i="3"/>
  <c r="X311" i="3" s="1"/>
  <c r="AA267" i="3"/>
  <c r="X267" i="3" s="1"/>
  <c r="K64" i="3" l="1"/>
  <c r="K63" i="3"/>
  <c r="L63" i="3" s="1"/>
  <c r="K61" i="3"/>
  <c r="K60" i="3"/>
  <c r="L60" i="3" s="1"/>
  <c r="L61" i="3" l="1"/>
  <c r="I61" i="3" s="1"/>
  <c r="L64" i="3"/>
  <c r="I64" i="3" s="1"/>
  <c r="K168" i="3"/>
  <c r="L168" i="3" l="1"/>
  <c r="I168" i="3" s="1"/>
  <c r="K294" i="3"/>
  <c r="L294" i="3" l="1"/>
  <c r="Z169" i="3" l="1"/>
  <c r="AA169" i="3" s="1"/>
  <c r="Z168" i="3"/>
  <c r="AA168" i="3" s="1"/>
  <c r="Z167" i="3"/>
  <c r="AA167" i="3" s="1"/>
  <c r="Z164" i="3"/>
  <c r="AA164" i="3" l="1"/>
  <c r="X164" i="3" s="1"/>
  <c r="X169" i="3"/>
  <c r="X168" i="3"/>
  <c r="X167" i="3"/>
  <c r="F57" i="5"/>
  <c r="F23" i="5"/>
  <c r="I29" i="6" l="1"/>
  <c r="K215" i="3"/>
  <c r="Z129" i="3"/>
  <c r="L215" i="3" l="1"/>
  <c r="I215" i="3" s="1"/>
  <c r="AA129" i="3"/>
  <c r="X129" i="3" s="1"/>
  <c r="K169" i="3"/>
  <c r="K170" i="3"/>
  <c r="L169" i="3" l="1"/>
  <c r="I169" i="3" s="1"/>
  <c r="L170" i="3"/>
  <c r="I170" i="3" s="1"/>
  <c r="Z128" i="3"/>
  <c r="K129" i="3"/>
  <c r="L129" i="3" l="1"/>
  <c r="I129" i="3" s="1"/>
  <c r="AA128" i="3"/>
  <c r="X128" i="3" s="1"/>
  <c r="F47" i="5"/>
  <c r="K180" i="3" l="1"/>
  <c r="K97" i="3"/>
  <c r="F39" i="5"/>
  <c r="F38" i="5"/>
  <c r="L97" i="3" l="1"/>
  <c r="I97" i="3" s="1"/>
  <c r="L180" i="3"/>
  <c r="I180" i="3" s="1"/>
  <c r="K23" i="3"/>
  <c r="L23" i="3" l="1"/>
  <c r="I23" i="3" s="1"/>
  <c r="Z313" i="3"/>
  <c r="AA313" i="3" s="1"/>
  <c r="Z312" i="3"/>
  <c r="AA312" i="3" s="1"/>
  <c r="X313" i="3" l="1"/>
  <c r="X312" i="3"/>
  <c r="Z188" i="3"/>
  <c r="K222" i="3"/>
  <c r="L222" i="3" l="1"/>
  <c r="I222" i="3" s="1"/>
  <c r="AA188" i="3"/>
  <c r="X188" i="3" s="1"/>
  <c r="I257" i="3" l="1"/>
  <c r="Z45" i="3"/>
  <c r="AA45" i="3" l="1"/>
  <c r="X45" i="3" s="1"/>
  <c r="I26" i="6"/>
  <c r="K221" i="3"/>
  <c r="L221" i="3" l="1"/>
  <c r="I221" i="3" s="1"/>
  <c r="Z130" i="3"/>
  <c r="AA130" i="3" l="1"/>
  <c r="X130" i="3" s="1"/>
  <c r="Q25" i="6"/>
  <c r="Z46" i="3"/>
  <c r="Z44" i="3"/>
  <c r="AA44" i="3" l="1"/>
  <c r="X44" i="3" s="1"/>
  <c r="AA46" i="3"/>
  <c r="X46" i="3" s="1"/>
  <c r="F73" i="5"/>
  <c r="F72" i="5"/>
  <c r="K195" i="3"/>
  <c r="Z56" i="3"/>
  <c r="Z50" i="3"/>
  <c r="AA56" i="3" l="1"/>
  <c r="X56" i="3" s="1"/>
  <c r="L195" i="3"/>
  <c r="I195" i="3" s="1"/>
  <c r="AA50" i="3"/>
  <c r="X50" i="3" s="1"/>
  <c r="Z195" i="3"/>
  <c r="Z193" i="3"/>
  <c r="AA193" i="3" l="1"/>
  <c r="X193" i="3" s="1"/>
  <c r="AA195" i="3"/>
  <c r="X195" i="3" s="1"/>
  <c r="Z98" i="3"/>
  <c r="Z62" i="3"/>
  <c r="Z61" i="3"/>
  <c r="K59" i="3"/>
  <c r="K58" i="3"/>
  <c r="K57" i="3"/>
  <c r="L57" i="3" s="1"/>
  <c r="L59" i="3" l="1"/>
  <c r="I59" i="3" s="1"/>
  <c r="AA62" i="3"/>
  <c r="X62" i="3" s="1"/>
  <c r="L58" i="3"/>
  <c r="I58" i="3" s="1"/>
  <c r="AA98" i="3"/>
  <c r="X98" i="3" s="1"/>
  <c r="Z41" i="3"/>
  <c r="AA41" i="3" l="1"/>
  <c r="X41" i="3" s="1"/>
  <c r="Z35" i="3"/>
  <c r="AA35" i="3" l="1"/>
  <c r="X35" i="3" s="1"/>
  <c r="K296" i="3" l="1"/>
  <c r="K295" i="3"/>
  <c r="L295" i="3" l="1"/>
  <c r="I295" i="3" s="1"/>
  <c r="L296" i="3"/>
  <c r="I296" i="3" s="1"/>
  <c r="K114" i="3" l="1"/>
  <c r="L114" i="3" l="1"/>
  <c r="I114" i="3" s="1"/>
  <c r="F24" i="5"/>
  <c r="F15" i="5" l="1"/>
  <c r="F14" i="5"/>
  <c r="Z133" i="3"/>
  <c r="K102" i="3"/>
  <c r="K101" i="3"/>
  <c r="I19" i="6"/>
  <c r="L102" i="3" l="1"/>
  <c r="I102" i="3" s="1"/>
  <c r="L101" i="3"/>
  <c r="I101" i="3" s="1"/>
  <c r="AA133" i="3"/>
  <c r="X133" i="3" s="1"/>
  <c r="K176" i="3" l="1"/>
  <c r="Z114" i="3"/>
  <c r="K46" i="3"/>
  <c r="K37" i="3"/>
  <c r="K20" i="3"/>
  <c r="K11" i="3"/>
  <c r="F22" i="5"/>
  <c r="F21" i="5"/>
  <c r="F19" i="5"/>
  <c r="F18" i="5"/>
  <c r="AA114" i="3" l="1"/>
  <c r="X114" i="3" s="1"/>
  <c r="L176" i="3"/>
  <c r="I176" i="3" s="1"/>
  <c r="L20" i="3"/>
  <c r="I20" i="3" s="1"/>
  <c r="L11" i="3"/>
  <c r="I11" i="3" s="1"/>
  <c r="L46" i="3"/>
  <c r="I46" i="3" s="1"/>
  <c r="L37" i="3"/>
  <c r="I37" i="3" s="1"/>
  <c r="Z246" i="3"/>
  <c r="Z245" i="3"/>
  <c r="Y244" i="3"/>
  <c r="Z244" i="3" s="1"/>
  <c r="AA244" i="3" s="1"/>
  <c r="Z59" i="3"/>
  <c r="AA59" i="3" s="1"/>
  <c r="Z32" i="3"/>
  <c r="Z30" i="3"/>
  <c r="AA245" i="3" l="1"/>
  <c r="X245" i="3" s="1"/>
  <c r="AA30" i="3"/>
  <c r="X30" i="3" s="1"/>
  <c r="AA32" i="3"/>
  <c r="X32" i="3" s="1"/>
  <c r="AA246" i="3"/>
  <c r="X246" i="3" s="1"/>
  <c r="Z40" i="3"/>
  <c r="Z39" i="3"/>
  <c r="AA39" i="3" l="1"/>
  <c r="X39" i="3" s="1"/>
  <c r="AA40" i="3"/>
  <c r="X40" i="3" s="1"/>
  <c r="Z14" i="3"/>
  <c r="AA14" i="3" l="1"/>
  <c r="X14" i="3" s="1"/>
  <c r="I5" i="6"/>
  <c r="Q5" i="6"/>
  <c r="Q6" i="6"/>
  <c r="I6" i="6"/>
  <c r="I7" i="6"/>
  <c r="I8" i="6"/>
  <c r="I9" i="6"/>
  <c r="I10" i="6"/>
  <c r="I12" i="6"/>
  <c r="Q7" i="6"/>
  <c r="I13" i="6"/>
  <c r="I14" i="6"/>
  <c r="I15" i="6"/>
  <c r="I16" i="6"/>
  <c r="Q9" i="6"/>
  <c r="Q11" i="6"/>
  <c r="Q12" i="6"/>
  <c r="Q13" i="6"/>
  <c r="Q14" i="6"/>
  <c r="Q16" i="6"/>
  <c r="I20" i="6"/>
  <c r="I21" i="6"/>
  <c r="I23" i="6"/>
  <c r="I24" i="6"/>
  <c r="Q20" i="6"/>
  <c r="Q21" i="6"/>
  <c r="Q22" i="6"/>
  <c r="I30" i="6"/>
  <c r="Q23" i="6"/>
  <c r="I31" i="6"/>
  <c r="Q26" i="6"/>
  <c r="Q28" i="6"/>
  <c r="F4" i="5"/>
  <c r="F5" i="5"/>
  <c r="F30" i="5"/>
  <c r="F31" i="5"/>
  <c r="F34" i="5"/>
  <c r="F35" i="5"/>
  <c r="F36" i="5"/>
  <c r="F37" i="5"/>
  <c r="F28" i="5"/>
  <c r="F29" i="5"/>
  <c r="F43" i="5"/>
  <c r="F44" i="5"/>
  <c r="F45" i="5"/>
  <c r="F46" i="5"/>
  <c r="F48" i="5"/>
  <c r="F49" i="5"/>
  <c r="F41" i="5"/>
  <c r="F42" i="5"/>
  <c r="F54" i="5"/>
  <c r="F56" i="5"/>
  <c r="F58" i="5"/>
  <c r="F59" i="5"/>
  <c r="F60" i="5"/>
  <c r="F61" i="5"/>
  <c r="F64" i="5"/>
  <c r="F67" i="5"/>
  <c r="F68" i="5"/>
  <c r="F69" i="5"/>
  <c r="K65" i="3"/>
  <c r="L65" i="3" s="1"/>
  <c r="K66" i="3"/>
  <c r="K6" i="3"/>
  <c r="K67" i="3"/>
  <c r="K8" i="3"/>
  <c r="K9" i="3"/>
  <c r="K10" i="3"/>
  <c r="K68" i="3"/>
  <c r="K12" i="3"/>
  <c r="K69" i="3"/>
  <c r="K13" i="3"/>
  <c r="Z5" i="3"/>
  <c r="AA5" i="3" s="1"/>
  <c r="K14" i="3"/>
  <c r="K15" i="3"/>
  <c r="Z7" i="3"/>
  <c r="K16" i="3"/>
  <c r="Z8" i="3"/>
  <c r="K17" i="3"/>
  <c r="Z9" i="3"/>
  <c r="Z10" i="3"/>
  <c r="Z11" i="3"/>
  <c r="K19" i="3"/>
  <c r="Z12" i="3"/>
  <c r="AA12" i="3" s="1"/>
  <c r="K22" i="3"/>
  <c r="Z13" i="3"/>
  <c r="K25" i="3"/>
  <c r="Z15" i="3"/>
  <c r="K26" i="3"/>
  <c r="L26" i="3" s="1"/>
  <c r="Z16" i="3"/>
  <c r="K27" i="3"/>
  <c r="K28" i="3"/>
  <c r="L28" i="3" s="1"/>
  <c r="Z20" i="3"/>
  <c r="AA20" i="3" s="1"/>
  <c r="K29" i="3"/>
  <c r="K30" i="3"/>
  <c r="Z21" i="3"/>
  <c r="J31" i="3"/>
  <c r="K31" i="3" s="1"/>
  <c r="L31" i="3" s="1"/>
  <c r="Z22" i="3"/>
  <c r="AA22" i="3" s="1"/>
  <c r="Z23" i="3"/>
  <c r="K32" i="3"/>
  <c r="K34" i="3"/>
  <c r="K35" i="3"/>
  <c r="Z24" i="3"/>
  <c r="AA24" i="3" s="1"/>
  <c r="K36" i="3"/>
  <c r="Z25" i="3"/>
  <c r="Z26" i="3"/>
  <c r="K38" i="3"/>
  <c r="Z27" i="3"/>
  <c r="K39" i="3"/>
  <c r="Z28" i="3"/>
  <c r="Z31" i="3"/>
  <c r="K41" i="3"/>
  <c r="Z33" i="3"/>
  <c r="K42" i="3"/>
  <c r="Z34" i="3"/>
  <c r="K43" i="3"/>
  <c r="K93" i="3"/>
  <c r="L93" i="3" s="1"/>
  <c r="K44" i="3"/>
  <c r="Z37" i="3"/>
  <c r="K45" i="3"/>
  <c r="Z51" i="3"/>
  <c r="Z52" i="3"/>
  <c r="AA52" i="3" s="1"/>
  <c r="K49" i="3"/>
  <c r="L49" i="3" s="1"/>
  <c r="Z53" i="3"/>
  <c r="K50" i="3"/>
  <c r="Z54" i="3"/>
  <c r="K51" i="3"/>
  <c r="Z55" i="3"/>
  <c r="K52" i="3"/>
  <c r="Z57" i="3"/>
  <c r="K53" i="3"/>
  <c r="K54" i="3"/>
  <c r="K55" i="3"/>
  <c r="Z60" i="3"/>
  <c r="K56" i="3"/>
  <c r="J92" i="3"/>
  <c r="J93" i="3"/>
  <c r="K92" i="3" s="1"/>
  <c r="L92" i="3" s="1"/>
  <c r="Z95" i="3"/>
  <c r="AA95" i="3" s="1"/>
  <c r="Z96" i="3"/>
  <c r="Z97" i="3"/>
  <c r="Z99" i="3"/>
  <c r="Z100" i="3"/>
  <c r="Z101" i="3"/>
  <c r="Z102" i="3"/>
  <c r="AA102" i="3" s="1"/>
  <c r="Z103" i="3"/>
  <c r="K108" i="3"/>
  <c r="Z104" i="3"/>
  <c r="Z105" i="3"/>
  <c r="Z106" i="3"/>
  <c r="AA106" i="3" s="1"/>
  <c r="Z107" i="3"/>
  <c r="Z108" i="3"/>
  <c r="Z111" i="3"/>
  <c r="Z112" i="3"/>
  <c r="K112" i="3"/>
  <c r="Z113" i="3"/>
  <c r="J118" i="3"/>
  <c r="K118" i="3" s="1"/>
  <c r="L118" i="3" s="1"/>
  <c r="Z117" i="3"/>
  <c r="Z119" i="3"/>
  <c r="J122" i="3"/>
  <c r="K122" i="3" s="1"/>
  <c r="L122" i="3" s="1"/>
  <c r="K123" i="3"/>
  <c r="Z121" i="3"/>
  <c r="Z122" i="3"/>
  <c r="Z123" i="3"/>
  <c r="K125" i="3"/>
  <c r="K126" i="3"/>
  <c r="K127" i="3"/>
  <c r="K128" i="3"/>
  <c r="J160" i="3"/>
  <c r="K160" i="3" s="1"/>
  <c r="L160" i="3" s="1"/>
  <c r="K175" i="3"/>
  <c r="K179" i="3"/>
  <c r="K181" i="3"/>
  <c r="K201" i="3"/>
  <c r="K199" i="3"/>
  <c r="K200" i="3"/>
  <c r="K204" i="3"/>
  <c r="K205" i="3"/>
  <c r="K197" i="3"/>
  <c r="K206" i="3"/>
  <c r="Z316" i="3"/>
  <c r="K214" i="3"/>
  <c r="K217" i="3"/>
  <c r="Z238" i="3"/>
  <c r="Z239" i="3"/>
  <c r="K238" i="3"/>
  <c r="Y240" i="3"/>
  <c r="Z240" i="3" s="1"/>
  <c r="K239" i="3"/>
  <c r="Z241" i="3"/>
  <c r="Y242" i="3"/>
  <c r="Z242" i="3" s="1"/>
  <c r="AA242" i="3" s="1"/>
  <c r="K248" i="3"/>
  <c r="K249" i="3"/>
  <c r="Z243" i="3"/>
  <c r="K250" i="3"/>
  <c r="K251" i="3"/>
  <c r="K252" i="3"/>
  <c r="K254" i="3"/>
  <c r="K255" i="3"/>
  <c r="K258" i="3"/>
  <c r="K259" i="3"/>
  <c r="K261" i="3"/>
  <c r="L261" i="3" s="1"/>
  <c r="K262" i="3"/>
  <c r="K263" i="3"/>
  <c r="K264" i="3"/>
  <c r="K265" i="3"/>
  <c r="Y252" i="3"/>
  <c r="Z252" i="3" s="1"/>
  <c r="AA252" i="3"/>
  <c r="K267" i="3"/>
  <c r="Z253" i="3"/>
  <c r="Z254" i="3"/>
  <c r="Z257" i="3"/>
  <c r="K269" i="3"/>
  <c r="J270" i="3"/>
  <c r="K270" i="3" s="1"/>
  <c r="Z256" i="3"/>
  <c r="K274" i="3"/>
  <c r="K275" i="3"/>
  <c r="Z259" i="3"/>
  <c r="K280" i="3"/>
  <c r="K285" i="3"/>
  <c r="K286" i="3"/>
  <c r="L286" i="3" s="1"/>
  <c r="K287" i="3"/>
  <c r="K288" i="3"/>
  <c r="J316" i="3"/>
  <c r="I316" i="3" s="1"/>
  <c r="K289" i="3"/>
  <c r="L289" i="3" s="1"/>
  <c r="K290" i="3"/>
  <c r="J317" i="3"/>
  <c r="K291" i="3"/>
  <c r="J318" i="3"/>
  <c r="I318" i="3" s="1"/>
  <c r="K292" i="3"/>
  <c r="L292" i="3" s="1"/>
  <c r="K293" i="3"/>
  <c r="K297" i="3"/>
  <c r="L297" i="3" s="1"/>
  <c r="L299" i="3"/>
  <c r="K300" i="3"/>
  <c r="K302" i="3"/>
  <c r="K304" i="3"/>
  <c r="K306" i="3"/>
  <c r="K308" i="3"/>
  <c r="K309" i="3"/>
  <c r="L309" i="3" s="1"/>
  <c r="K310" i="3"/>
  <c r="L310" i="3" s="1"/>
  <c r="K311" i="3"/>
  <c r="K312" i="3"/>
  <c r="L312" i="3" s="1"/>
  <c r="K313" i="3"/>
  <c r="L267" i="3" l="1"/>
  <c r="I267" i="3" s="1"/>
  <c r="L262" i="3"/>
  <c r="I262" i="3" s="1"/>
  <c r="L250" i="3"/>
  <c r="I250" i="3" s="1"/>
  <c r="L206" i="3"/>
  <c r="I206" i="3" s="1"/>
  <c r="L200" i="3"/>
  <c r="I200" i="3" s="1"/>
  <c r="L181" i="3"/>
  <c r="I181" i="3" s="1"/>
  <c r="L128" i="3"/>
  <c r="I128" i="3" s="1"/>
  <c r="L311" i="3"/>
  <c r="I311" i="3" s="1"/>
  <c r="L306" i="3"/>
  <c r="I306" i="3" s="1"/>
  <c r="L287" i="3"/>
  <c r="I287" i="3" s="1"/>
  <c r="AA259" i="3"/>
  <c r="X259" i="3" s="1"/>
  <c r="AA253" i="3"/>
  <c r="X253" i="3" s="1"/>
  <c r="L263" i="3"/>
  <c r="I263" i="3" s="1"/>
  <c r="L258" i="3"/>
  <c r="I258" i="3" s="1"/>
  <c r="L251" i="3"/>
  <c r="I251" i="3" s="1"/>
  <c r="L248" i="3"/>
  <c r="I248" i="3" s="1"/>
  <c r="L239" i="3"/>
  <c r="I239" i="3" s="1"/>
  <c r="AA316" i="3"/>
  <c r="X316" i="3" s="1"/>
  <c r="L204" i="3"/>
  <c r="I204" i="3" s="1"/>
  <c r="L125" i="3"/>
  <c r="I125" i="3" s="1"/>
  <c r="L123" i="3"/>
  <c r="I123" i="3" s="1"/>
  <c r="AA117" i="3"/>
  <c r="X117" i="3" s="1"/>
  <c r="AA112" i="3"/>
  <c r="X112" i="3" s="1"/>
  <c r="AA103" i="3"/>
  <c r="X103" i="3" s="1"/>
  <c r="AA99" i="3"/>
  <c r="X99" i="3" s="1"/>
  <c r="AA60" i="3"/>
  <c r="X60" i="3" s="1"/>
  <c r="AA57" i="3"/>
  <c r="X57" i="3" s="1"/>
  <c r="AA54" i="3"/>
  <c r="X54" i="3" s="1"/>
  <c r="AA23" i="3"/>
  <c r="X23" i="3" s="1"/>
  <c r="AA21" i="3"/>
  <c r="X21" i="3" s="1"/>
  <c r="AA15" i="3"/>
  <c r="X15" i="3" s="1"/>
  <c r="AA10" i="3"/>
  <c r="X10" i="3" s="1"/>
  <c r="X6" i="3"/>
  <c r="L66" i="3"/>
  <c r="I66" i="3" s="1"/>
  <c r="L275" i="3"/>
  <c r="I275" i="3" s="1"/>
  <c r="L265" i="3"/>
  <c r="I265" i="3" s="1"/>
  <c r="L255" i="3"/>
  <c r="I255" i="3" s="1"/>
  <c r="AA111" i="3"/>
  <c r="X111" i="3" s="1"/>
  <c r="AA105" i="3"/>
  <c r="X105" i="3" s="1"/>
  <c r="AA97" i="3"/>
  <c r="X97" i="3" s="1"/>
  <c r="L55" i="3"/>
  <c r="I55" i="3" s="1"/>
  <c r="L52" i="3"/>
  <c r="I52" i="3" s="1"/>
  <c r="L50" i="3"/>
  <c r="I50" i="3" s="1"/>
  <c r="AA51" i="3"/>
  <c r="X51" i="3" s="1"/>
  <c r="AA33" i="3"/>
  <c r="X33" i="3" s="1"/>
  <c r="AA28" i="3"/>
  <c r="X28" i="3" s="1"/>
  <c r="AA26" i="3"/>
  <c r="X26" i="3" s="1"/>
  <c r="AA9" i="3"/>
  <c r="X9" i="3" s="1"/>
  <c r="AA7" i="3"/>
  <c r="X7" i="3" s="1"/>
  <c r="L68" i="3"/>
  <c r="I68" i="3" s="1"/>
  <c r="L313" i="3"/>
  <c r="I313" i="3" s="1"/>
  <c r="L302" i="3"/>
  <c r="I302" i="3" s="1"/>
  <c r="L293" i="3"/>
  <c r="I293" i="3" s="1"/>
  <c r="L285" i="3"/>
  <c r="I285" i="3" s="1"/>
  <c r="L274" i="3"/>
  <c r="I274" i="3" s="1"/>
  <c r="AA257" i="3"/>
  <c r="X257" i="3" s="1"/>
  <c r="L254" i="3"/>
  <c r="I254" i="3" s="1"/>
  <c r="AA243" i="3"/>
  <c r="X243" i="3" s="1"/>
  <c r="AA241" i="3"/>
  <c r="X241" i="3" s="1"/>
  <c r="L238" i="3"/>
  <c r="I238" i="3" s="1"/>
  <c r="L217" i="3"/>
  <c r="I217" i="3" s="1"/>
  <c r="L197" i="3"/>
  <c r="I197" i="3" s="1"/>
  <c r="L199" i="3"/>
  <c r="I199" i="3" s="1"/>
  <c r="L179" i="3"/>
  <c r="I179" i="3" s="1"/>
  <c r="L127" i="3"/>
  <c r="I127" i="3" s="1"/>
  <c r="AA119" i="3"/>
  <c r="X119" i="3" s="1"/>
  <c r="AA113" i="3"/>
  <c r="X113" i="3" s="1"/>
  <c r="AA108" i="3"/>
  <c r="X108" i="3" s="1"/>
  <c r="AA104" i="3"/>
  <c r="X104" i="3" s="1"/>
  <c r="AA101" i="3"/>
  <c r="X101" i="3" s="1"/>
  <c r="AA96" i="3"/>
  <c r="X96" i="3" s="1"/>
  <c r="L54" i="3"/>
  <c r="I54" i="3" s="1"/>
  <c r="AA55" i="3"/>
  <c r="X55" i="3" s="1"/>
  <c r="AA53" i="3"/>
  <c r="X53" i="3" s="1"/>
  <c r="AA25" i="3"/>
  <c r="X25" i="3" s="1"/>
  <c r="AA16" i="3"/>
  <c r="X16" i="3" s="1"/>
  <c r="AA13" i="3"/>
  <c r="X13" i="3" s="1"/>
  <c r="L67" i="3"/>
  <c r="I67" i="3" s="1"/>
  <c r="L304" i="3"/>
  <c r="I304" i="3" s="1"/>
  <c r="L291" i="3"/>
  <c r="I291" i="3" s="1"/>
  <c r="L269" i="3"/>
  <c r="I269" i="3" s="1"/>
  <c r="L308" i="3"/>
  <c r="I308" i="3" s="1"/>
  <c r="L300" i="3"/>
  <c r="I300" i="3" s="1"/>
  <c r="L290" i="3"/>
  <c r="I290" i="3" s="1"/>
  <c r="L288" i="3"/>
  <c r="I288" i="3" s="1"/>
  <c r="L280" i="3"/>
  <c r="I280" i="3" s="1"/>
  <c r="AA256" i="3"/>
  <c r="X256" i="3" s="1"/>
  <c r="AA254" i="3"/>
  <c r="X254" i="3" s="1"/>
  <c r="L264" i="3"/>
  <c r="I264" i="3" s="1"/>
  <c r="L259" i="3"/>
  <c r="I259" i="3" s="1"/>
  <c r="L252" i="3"/>
  <c r="I252" i="3" s="1"/>
  <c r="L249" i="3"/>
  <c r="I249" i="3" s="1"/>
  <c r="AA239" i="3"/>
  <c r="X239" i="3" s="1"/>
  <c r="L214" i="3"/>
  <c r="I214" i="3" s="1"/>
  <c r="L205" i="3"/>
  <c r="I205" i="3" s="1"/>
  <c r="L201" i="3"/>
  <c r="I201" i="3" s="1"/>
  <c r="L175" i="3"/>
  <c r="I175" i="3" s="1"/>
  <c r="L126" i="3"/>
  <c r="I126" i="3" s="1"/>
  <c r="L112" i="3"/>
  <c r="I112" i="3" s="1"/>
  <c r="AA107" i="3"/>
  <c r="X107" i="3" s="1"/>
  <c r="L108" i="3"/>
  <c r="I108" i="3" s="1"/>
  <c r="AA100" i="3"/>
  <c r="X100" i="3" s="1"/>
  <c r="L56" i="3"/>
  <c r="I56" i="3" s="1"/>
  <c r="L53" i="3"/>
  <c r="I53" i="3" s="1"/>
  <c r="L51" i="3"/>
  <c r="I51" i="3" s="1"/>
  <c r="AA37" i="3"/>
  <c r="X37" i="3" s="1"/>
  <c r="AA34" i="3"/>
  <c r="X34" i="3" s="1"/>
  <c r="AA31" i="3"/>
  <c r="X31" i="3" s="1"/>
  <c r="AA27" i="3"/>
  <c r="X27" i="3" s="1"/>
  <c r="AA11" i="3"/>
  <c r="X11" i="3" s="1"/>
  <c r="AA8" i="3"/>
  <c r="X8" i="3" s="1"/>
  <c r="L69" i="3"/>
  <c r="I69" i="3" s="1"/>
  <c r="AA123" i="3"/>
  <c r="X123" i="3" s="1"/>
  <c r="AA122" i="3"/>
  <c r="X122" i="3" s="1"/>
  <c r="AA121" i="3"/>
  <c r="X121" i="3" s="1"/>
  <c r="L10" i="3"/>
  <c r="I10" i="3" s="1"/>
  <c r="L6" i="3"/>
  <c r="I6" i="3" s="1"/>
  <c r="L25" i="3"/>
  <c r="I25" i="3" s="1"/>
  <c r="L8" i="3"/>
  <c r="I8" i="3" s="1"/>
  <c r="L29" i="3"/>
  <c r="I29" i="3" s="1"/>
  <c r="L17" i="3"/>
  <c r="I17" i="3" s="1"/>
  <c r="L15" i="3"/>
  <c r="I15" i="3" s="1"/>
  <c r="L13" i="3"/>
  <c r="I13" i="3" s="1"/>
  <c r="L45" i="3"/>
  <c r="I45" i="3" s="1"/>
  <c r="L44" i="3"/>
  <c r="I44" i="3" s="1"/>
  <c r="L43" i="3"/>
  <c r="I43" i="3" s="1"/>
  <c r="L42" i="3"/>
  <c r="I42" i="3" s="1"/>
  <c r="L41" i="3"/>
  <c r="I41" i="3" s="1"/>
  <c r="L39" i="3"/>
  <c r="I39" i="3" s="1"/>
  <c r="L38" i="3"/>
  <c r="I38" i="3" s="1"/>
  <c r="L36" i="3"/>
  <c r="I36" i="3" s="1"/>
  <c r="L35" i="3"/>
  <c r="I35" i="3" s="1"/>
  <c r="L34" i="3"/>
  <c r="I34" i="3" s="1"/>
  <c r="L32" i="3"/>
  <c r="I32" i="3" s="1"/>
  <c r="L30" i="3"/>
  <c r="I30" i="3" s="1"/>
  <c r="L27" i="3"/>
  <c r="I27" i="3" s="1"/>
  <c r="L22" i="3"/>
  <c r="I22" i="3" s="1"/>
  <c r="L19" i="3"/>
  <c r="I19" i="3" s="1"/>
  <c r="L16" i="3"/>
  <c r="I16" i="3" s="1"/>
  <c r="L14" i="3"/>
  <c r="I14" i="3" s="1"/>
  <c r="L12" i="3"/>
  <c r="I12" i="3" s="1"/>
  <c r="L9" i="3"/>
  <c r="I9" i="3" s="1"/>
  <c r="Z49" i="3"/>
  <c r="Z36" i="3"/>
</calcChain>
</file>

<file path=xl/sharedStrings.xml><?xml version="1.0" encoding="utf-8"?>
<sst xmlns="http://schemas.openxmlformats.org/spreadsheetml/2006/main" count="2288" uniqueCount="849">
  <si>
    <t>EDLP - EVERY DAY LOW PRICING 16 OZ CANS</t>
  </si>
  <si>
    <t>Shock Top Family 24/16 oz Can 4 Packs</t>
  </si>
  <si>
    <t>Michelob Ultra 24/16 oz Can 4 Packs</t>
  </si>
  <si>
    <t>Land Shark 24/16 oz Can 4 Packs</t>
  </si>
  <si>
    <t>Bud Light Platinum 24/16 oz Can 4 Packs</t>
  </si>
  <si>
    <t>Bud Light Lime 24/16 oz Can 4 Packs</t>
  </si>
  <si>
    <t>Heineken 16 oz Cans</t>
  </si>
  <si>
    <t>Bud Ice 15/25oz Cans</t>
  </si>
  <si>
    <t>Budweiser 1/6 Barrel</t>
  </si>
  <si>
    <t>COST</t>
  </si>
  <si>
    <t>EDLP - EVERY DAY LOW PRICING</t>
  </si>
  <si>
    <t>Goose Island IPA 16oz Cans</t>
  </si>
  <si>
    <t>Goose Island IPA 1/6 Barrel</t>
  </si>
  <si>
    <t>Bud &amp; Bud Light 30 Pack Cans</t>
  </si>
  <si>
    <t>Return
Date</t>
  </si>
  <si>
    <t>SAVE</t>
  </si>
  <si>
    <t>12/40 oz Bottles</t>
  </si>
  <si>
    <t>King Cobra</t>
  </si>
  <si>
    <t>15/24 - 25 oz 3 Pack Cans</t>
  </si>
  <si>
    <t>Earthquake High Gravity</t>
  </si>
  <si>
    <t>MALTS</t>
  </si>
  <si>
    <t>24/12 oz 4/6 Bottles</t>
  </si>
  <si>
    <t>REDBRIDGE Gluten Free Beer made from Sorghum</t>
  </si>
  <si>
    <t>12 oz 4/6 Bottles</t>
  </si>
  <si>
    <t>Ultimate Light</t>
  </si>
  <si>
    <t>Pale Ale</t>
  </si>
  <si>
    <t>IPA</t>
  </si>
  <si>
    <t>Lager</t>
  </si>
  <si>
    <t>GLUTEN REDUCED  BEERS</t>
  </si>
  <si>
    <t>***St. Pauli Girl N.A.</t>
  </si>
  <si>
    <t>2-12 Pack Cans</t>
  </si>
  <si>
    <t>**Strongbow Gold Cider</t>
  </si>
  <si>
    <t xml:space="preserve">24/16 oz 6/4 Cans    </t>
  </si>
  <si>
    <t xml:space="preserve"> </t>
  </si>
  <si>
    <t>O'Doul's Amber Ale</t>
  </si>
  <si>
    <t>EDLP</t>
  </si>
  <si>
    <t>Stella Artois Cidre</t>
  </si>
  <si>
    <t>CIDERS / GLUTEN FREE</t>
  </si>
  <si>
    <t>O'Doul's Non Alcoholic Brew</t>
  </si>
  <si>
    <t>**24/12 oz  4/6 Bottles</t>
  </si>
  <si>
    <t>Buckler</t>
  </si>
  <si>
    <t>24/12 oz 4/6 Cans</t>
  </si>
  <si>
    <t>Busch N.A.</t>
  </si>
  <si>
    <t>BEER / NA</t>
  </si>
  <si>
    <t>Gold</t>
  </si>
  <si>
    <t>2-12 Pack Bottles</t>
  </si>
  <si>
    <t>Sour Apple</t>
  </si>
  <si>
    <t>***St. Pauli Girl</t>
  </si>
  <si>
    <t xml:space="preserve">24/14.9 oz 6/4 Cans </t>
  </si>
  <si>
    <t>**Murphy's Irish Stout</t>
  </si>
  <si>
    <t>Watermelon</t>
  </si>
  <si>
    <t>15/24 oz Cans</t>
  </si>
  <si>
    <t>Fruit Punch</t>
  </si>
  <si>
    <t>12 oz 4/6 Bottle</t>
  </si>
  <si>
    <t xml:space="preserve">Four Loko  </t>
  </si>
  <si>
    <t>18 Pack Loose Bottles</t>
  </si>
  <si>
    <t>2-12 Pack  Cans</t>
  </si>
  <si>
    <t>**Heineken Light</t>
  </si>
  <si>
    <t>15/25 oz Cans</t>
  </si>
  <si>
    <t>12/22 oz Bottles</t>
  </si>
  <si>
    <t>24/8 oz 2-12 Pack Slimline Cans</t>
  </si>
  <si>
    <t>12/24 oz  Cans</t>
  </si>
  <si>
    <t>24/7 oz 4/6 Bottles</t>
  </si>
  <si>
    <t>24/16 oz 4/6 Cans</t>
  </si>
  <si>
    <t>24/12 oz Suitcase Cans</t>
  </si>
  <si>
    <t>24/12 oz 4/6  Cans</t>
  </si>
  <si>
    <t>24/12 oz Loose Bottles</t>
  </si>
  <si>
    <t>**Heineken</t>
  </si>
  <si>
    <t>24/12 oz Suitcase</t>
  </si>
  <si>
    <t>**Amstel Light</t>
  </si>
  <si>
    <t>MALTERNATIVES</t>
  </si>
  <si>
    <t>BEER / IMPORT</t>
  </si>
  <si>
    <t>Resale</t>
  </si>
  <si>
    <t>Cost</t>
  </si>
  <si>
    <t>#</t>
  </si>
  <si>
    <t>Sugg</t>
  </si>
  <si>
    <t>Case</t>
  </si>
  <si>
    <t>Description</t>
  </si>
  <si>
    <t>Item</t>
  </si>
  <si>
    <t>24/12 oz  4/6 Bottles</t>
  </si>
  <si>
    <t>Yuengling Black &amp; Tan</t>
  </si>
  <si>
    <t>THOMAS HOOKER BREWING COMPANY  (BLOOMFIELD, CONNECTICUT)</t>
  </si>
  <si>
    <t>24/16 oz 6/4 Cans</t>
  </si>
  <si>
    <t>24/12 oz  Snug Pack Bottles</t>
  </si>
  <si>
    <t>Yuengling Light Lager</t>
  </si>
  <si>
    <t xml:space="preserve">24/16 oz 4/6 Cans    </t>
  </si>
  <si>
    <t>Yuengling Lager</t>
  </si>
  <si>
    <t>D.G. YUENGLING</t>
  </si>
  <si>
    <t>2/15 Pack 12 oz Cans</t>
  </si>
  <si>
    <t>STONY CREEK BREWERY  (BRANFORD, CONNECTICUT)</t>
  </si>
  <si>
    <t>Belgian White</t>
  </si>
  <si>
    <t xml:space="preserve">SHOCK TOP </t>
  </si>
  <si>
    <t>REVIVAL BREWING COMPANY (PROVIDENCE, RHODE ISLAND)</t>
  </si>
  <si>
    <t>SHIPYARD BREWING COMPANY</t>
  </si>
  <si>
    <t>OUTER LIGHT BREWING COMPANY (GROTON, CONNECTICUT)</t>
  </si>
  <si>
    <t>THE SHED BREWERY</t>
  </si>
  <si>
    <t>GREY SAIL  BREWING (WESTERLY, RHODE ISLAND)</t>
  </si>
  <si>
    <t>CISCO BREWERS  (NANTUCKET, MASS)</t>
  </si>
  <si>
    <t>OTTER CREEK BREWERY  (NL County Only)</t>
  </si>
  <si>
    <t>LOCAL CRAFT BEER</t>
  </si>
  <si>
    <t xml:space="preserve">NEW BELGIUM BREWING COMPANY   </t>
  </si>
  <si>
    <t>GOOSE ISLAND</t>
  </si>
  <si>
    <t>GOLDEN ROAD</t>
  </si>
  <si>
    <t xml:space="preserve">18 Pack Cans                                       </t>
  </si>
  <si>
    <t>ELYSIAN</t>
  </si>
  <si>
    <t>LONG TRAIL BREWING COMPANY</t>
  </si>
  <si>
    <t xml:space="preserve">BLUE POINT BREWING COMPANY                                     </t>
  </si>
  <si>
    <t>KONA BREWING COMPANY</t>
  </si>
  <si>
    <t xml:space="preserve">18 Pack Cans                                                 </t>
  </si>
  <si>
    <t>15/25 oz Cans  *8%</t>
  </si>
  <si>
    <t xml:space="preserve">Natty Daddy </t>
  </si>
  <si>
    <t xml:space="preserve">18 Pack Loose Bottles                            </t>
  </si>
  <si>
    <t xml:space="preserve">30 Pack Cans  </t>
  </si>
  <si>
    <t>18/16 oz Cans</t>
  </si>
  <si>
    <t>Bud Light Lime</t>
  </si>
  <si>
    <t>Natural Ice</t>
  </si>
  <si>
    <t>Natural Light</t>
  </si>
  <si>
    <t>24/16 oz 3/8 Alum Bottles</t>
  </si>
  <si>
    <t>24/16 oz 2/12 Alum Bottles</t>
  </si>
  <si>
    <t xml:space="preserve">18 Pack Loose Bottles                               </t>
  </si>
  <si>
    <t>30 Pack Cans</t>
  </si>
  <si>
    <t xml:space="preserve">18 Pack Cans  </t>
  </si>
  <si>
    <t>Michelob Ultra</t>
  </si>
  <si>
    <t>18 Pack Cans</t>
  </si>
  <si>
    <t>24/12 oz  Loose Bottles</t>
  </si>
  <si>
    <t>Michelob Light</t>
  </si>
  <si>
    <t>Bud Light</t>
  </si>
  <si>
    <t>Michelob</t>
  </si>
  <si>
    <t xml:space="preserve">30 Pack Cans </t>
  </si>
  <si>
    <t>Bud Ice</t>
  </si>
  <si>
    <t>Budweiser Select 55</t>
  </si>
  <si>
    <t xml:space="preserve">18/16 oz Cans                            </t>
  </si>
  <si>
    <t>Budweiser Select</t>
  </si>
  <si>
    <t>Bud Chelada 24/16 oz Cans</t>
  </si>
  <si>
    <t>Busch Light</t>
  </si>
  <si>
    <t xml:space="preserve">18/16 oz Cans                      </t>
  </si>
  <si>
    <t xml:space="preserve">18 Pack Loose Bottles                                 </t>
  </si>
  <si>
    <t>Busch</t>
  </si>
  <si>
    <t>18 Pack Slimline Cans</t>
  </si>
  <si>
    <t xml:space="preserve">24/16 oz 6/4 Cans   </t>
  </si>
  <si>
    <t>Bud Light Platinum</t>
  </si>
  <si>
    <t>Budweiser</t>
  </si>
  <si>
    <t>Goose Island Bourbon County Stout 1/6 Barrel</t>
  </si>
  <si>
    <t>Goose Island Bourbon County Stout 16.9oz Bottle</t>
  </si>
  <si>
    <t>Goose Island Bourbon County Stout 12/16.9oz Bottles</t>
  </si>
  <si>
    <t xml:space="preserve"> Sugg Resale</t>
  </si>
  <si>
    <t>Revival Brewing - Providence Rhode Island</t>
  </si>
  <si>
    <t>Outer Light Brewing Company - Groton Connecticut</t>
  </si>
  <si>
    <t>Grey Sail Brewing - Westerly Rhode Island</t>
  </si>
  <si>
    <t>Cisco Brewing Company - Nantucket Mass</t>
  </si>
  <si>
    <t>LOCAL CRAFT</t>
  </si>
  <si>
    <t>***Windham  County Only                                    **Lower New London County Only</t>
  </si>
  <si>
    <t>Stella Artois Cidre 1/6 Barrel</t>
  </si>
  <si>
    <t>CIDER</t>
  </si>
  <si>
    <t>Kirin Ichiban 1/4 Bbl (NL County Only)</t>
  </si>
  <si>
    <t>IMPORT</t>
  </si>
  <si>
    <t>Shock Top Belgian White Ale 1/6  Barrel</t>
  </si>
  <si>
    <t>Goose Island IPA 1/2 Barrel</t>
  </si>
  <si>
    <t>Shock Top Belgian White Ale 1/2  Barrel</t>
  </si>
  <si>
    <t xml:space="preserve">Shipyard Export Ale 1/6 Barrel  </t>
  </si>
  <si>
    <t>Shed Mountain Ale 1/6 Barrel</t>
  </si>
  <si>
    <t xml:space="preserve">Elysian Space Dust IPA 1/6 Barrel  </t>
  </si>
  <si>
    <t xml:space="preserve">Elysian Space Dust IPA 1/2 Barrel   </t>
  </si>
  <si>
    <t>Blue Point Toasted Lager 1/6 Barrel</t>
  </si>
  <si>
    <t>Blue Point Toasted Lager 1/2 Barrel</t>
  </si>
  <si>
    <t>New Belgium Juicy Haze 1/6 Barrel</t>
  </si>
  <si>
    <t>New Belgium Juicy Haze 1/2 Barrel</t>
  </si>
  <si>
    <t xml:space="preserve">New Belgium Fat Tire Amber Ale 1/6 Barrel   </t>
  </si>
  <si>
    <t xml:space="preserve">New Belgium Fat Tire Amber Ale 1/2 Barrel    </t>
  </si>
  <si>
    <t>CRAFT</t>
  </si>
  <si>
    <t>Mystic Seaport Pale Ale 1/2 Barrel</t>
  </si>
  <si>
    <t>Yuengling Slim 1/4 Barrel</t>
  </si>
  <si>
    <t>Yuengling 1/2 Barrel</t>
  </si>
  <si>
    <t>Michelob Ultra 1/6 Barrel</t>
  </si>
  <si>
    <t>Michelob Ultra 1/2 Barrel</t>
  </si>
  <si>
    <t>Long Trail Ale 1/6 Barrel</t>
  </si>
  <si>
    <t>Natural Light 1/2 Barrel</t>
  </si>
  <si>
    <t>Busch 1/2 Barrel</t>
  </si>
  <si>
    <t>Budweiser Select 1/2 Barrel</t>
  </si>
  <si>
    <t>Bud Light 1/4 Barrel</t>
  </si>
  <si>
    <t>Bud Light 1/2 Barrel</t>
  </si>
  <si>
    <t>Kona Big Wave 1/6 Barrel</t>
  </si>
  <si>
    <t>Kona Big Wave 1/2 Barrel</t>
  </si>
  <si>
    <t>Budweiser 1/2 Barrel</t>
  </si>
  <si>
    <t>DOMESTIC</t>
  </si>
  <si>
    <t>Sugg Resale</t>
  </si>
  <si>
    <t>ON HAND</t>
  </si>
  <si>
    <t>ITEM #</t>
  </si>
  <si>
    <t>Levine Distributing Company</t>
  </si>
  <si>
    <t>15 Stott Avenue</t>
  </si>
  <si>
    <t>Norwich,  Ct  06360</t>
  </si>
  <si>
    <t>860-889-5263</t>
  </si>
  <si>
    <t>(fax) 860-887-4368</t>
  </si>
  <si>
    <t>Michelob Ultra Pure Gold</t>
  </si>
  <si>
    <t>24/12 oz Big White Box</t>
  </si>
  <si>
    <t>2-15 Pack Cans</t>
  </si>
  <si>
    <t>Stony Creek Foxwoods Lager 1/2 Barrel</t>
  </si>
  <si>
    <t>136.36</t>
  </si>
  <si>
    <t>Stony Creek Foxwoods IPA 1/2 Barrel</t>
  </si>
  <si>
    <t>Stony Creek Foxwoods IPA 1/6 Barrel</t>
  </si>
  <si>
    <t>Epicure Brewing Company - Norwich Connecticut</t>
  </si>
  <si>
    <t>Damned Yankee IPA 1/2 Barrel</t>
  </si>
  <si>
    <t>Damned Yankee IPA 1/6 Barrel</t>
  </si>
  <si>
    <t>Stay Pretty Blonde Ale 1/2 Barrel</t>
  </si>
  <si>
    <t>Stay Pretty Blonde Ale 1/6 Barrel</t>
  </si>
  <si>
    <t>24/12 oz Big Red Box</t>
  </si>
  <si>
    <t>24/12 oz Big Blue Box</t>
  </si>
  <si>
    <t>Bud Light Orange</t>
  </si>
  <si>
    <t>Lime-A-Rita 8%</t>
  </si>
  <si>
    <t>Mango-Rita 8%</t>
  </si>
  <si>
    <t>Straw-Ber-Rita 8%</t>
  </si>
  <si>
    <t xml:space="preserve">Watermelon-a-Rita 8%  </t>
  </si>
  <si>
    <t xml:space="preserve"> LAND SHARK LAGER</t>
  </si>
  <si>
    <t>BDubs APA 1/2 Barrel</t>
  </si>
  <si>
    <t>BDubs APA 1/6 Barrel</t>
  </si>
  <si>
    <t xml:space="preserve">24/12 oz Suitcase                         </t>
  </si>
  <si>
    <t xml:space="preserve">Arnold Palmer Hard Tea </t>
  </si>
  <si>
    <t xml:space="preserve">BELL'S BREWING                            </t>
  </si>
  <si>
    <t>Gasolina</t>
  </si>
  <si>
    <t xml:space="preserve"> DEEP DISCOUNT ITEMS</t>
  </si>
  <si>
    <t>Finnegan Dealt It Irish Red 1/6 Barrel</t>
  </si>
  <si>
    <t>Goose IPA 1/6 Barrel</t>
  </si>
  <si>
    <t>Bell's Two Hearted Ale Slim 1/4 Barrel</t>
  </si>
  <si>
    <t>**Heineken 0.0</t>
  </si>
  <si>
    <t>Naturday's</t>
  </si>
  <si>
    <t>Hard Seltzer</t>
  </si>
  <si>
    <t>Press Premium Alcohol Seltzer</t>
  </si>
  <si>
    <t>Variety 2-12 Pack Cans</t>
  </si>
  <si>
    <t>24/12 oz 4/6 Pack Cans</t>
  </si>
  <si>
    <t>Kona Big Wave 16oz Cans</t>
  </si>
  <si>
    <t>Domestic Beer</t>
  </si>
  <si>
    <t>CRAFT BEER</t>
  </si>
  <si>
    <t>Omission</t>
  </si>
  <si>
    <t>Be Hoppy IPA 13.2 Gallon Barrel</t>
  </si>
  <si>
    <t>Be Hoppy IPA 1/6 Barrel</t>
  </si>
  <si>
    <t>Kirin Ichiban</t>
  </si>
  <si>
    <t>Michelob Ultra Prickly Pear</t>
  </si>
  <si>
    <t>**Heineken 20 Liter Log</t>
  </si>
  <si>
    <t>WORMTOWN BREWING COMPANY (WORCESTER, MASS)</t>
  </si>
  <si>
    <t>Golden Road Mango Cart 1/6 Barrel</t>
  </si>
  <si>
    <t>12/23.5 oz Cans</t>
  </si>
  <si>
    <t>EPICURE BREWING COMPANY (NORWICH, CONNECTICUT)</t>
  </si>
  <si>
    <t>Stony Creek Brewery - Branford Connecticut</t>
  </si>
  <si>
    <t>Thomas Hooker Brewing - Bloomfield Connecticut</t>
  </si>
  <si>
    <t xml:space="preserve">WormTown Brewing - Worcester Massachusetts </t>
  </si>
  <si>
    <t>Long Trail CBD Seltzer (Non-Alcoholic)</t>
  </si>
  <si>
    <t>Bud Chelada Picante 15/25 oz Cans</t>
  </si>
  <si>
    <t>Michelob Ultra 24 Pack Bottles &amp; Cans</t>
  </si>
  <si>
    <t xml:space="preserve">2-12 Pack Bottles                                                        </t>
  </si>
  <si>
    <t>Busch Family 18 Pack Cans</t>
  </si>
  <si>
    <t>Yuengling 24 Pack Bottles &amp; Cans</t>
  </si>
  <si>
    <t xml:space="preserve">Kona Big Wave 16oz Cans                                                                     </t>
  </si>
  <si>
    <t>Finnegan Dealt It Irish Red 1/2 Barrel</t>
  </si>
  <si>
    <t>Whale's Tail Pale Ale 1/2 Barrel</t>
  </si>
  <si>
    <t>Whale's Tail Pale Ale 1/6 Barrel</t>
  </si>
  <si>
    <t xml:space="preserve">Flying Jenny EPA 1/2 Barrel  </t>
  </si>
  <si>
    <t>Flying Jenny EPA 1/6 Barrel</t>
  </si>
  <si>
    <t>Cloudbreak Double IPA 1/2 Barrel</t>
  </si>
  <si>
    <t>Cloudbreak Double IPA 1/6 Barrel</t>
  </si>
  <si>
    <t>Libation Propaganda Coffee Stout 1/2 Barrel</t>
  </si>
  <si>
    <t>Libation Propaganda Coffee Stout 1/6 Barrel</t>
  </si>
  <si>
    <t>Pitch &amp; Roll Imperial Stout 1/6 Barrel</t>
  </si>
  <si>
    <t>SUBduction IPA 1/2 Barrel</t>
  </si>
  <si>
    <t>SUBduction IPA 1/6 Barrel</t>
  </si>
  <si>
    <t>Pinky Swear Sour Ale 1/6 Barrel</t>
  </si>
  <si>
    <t>Irish Red Ale 1/6 Barrel</t>
  </si>
  <si>
    <t>GBGB RodenZok Sour 1/6 Barrel</t>
  </si>
  <si>
    <t>Captains Daughter DIPA 1/2 Barrel</t>
  </si>
  <si>
    <t>Captains Daughter DIPA 1/6 Barrel</t>
  </si>
  <si>
    <t>Flagship Cream Ale 1/2 Barrel</t>
  </si>
  <si>
    <t>Flagship Cream Ale 1/6 Barrel</t>
  </si>
  <si>
    <t>Little Sister Session IPA 1/2 Barrel</t>
  </si>
  <si>
    <t>Little Sister Session IPA 1/6 Barrel</t>
  </si>
  <si>
    <t xml:space="preserve">Lonesome Boatman Amber Ale 1/2 Barrel   </t>
  </si>
  <si>
    <t>Lonesome Boatman Amber Ale 1/6 Barrel</t>
  </si>
  <si>
    <t xml:space="preserve">Cranky IPA 1/2 Barrel  </t>
  </si>
  <si>
    <t>Cranky IPA 1/6 Barrel</t>
  </si>
  <si>
    <t xml:space="preserve">Dock Time Amber Lager 1/2 Barrel  </t>
  </si>
  <si>
    <t>Dock Time Amber Lager 1/6 Barrel</t>
  </si>
  <si>
    <t>Stony Joe Golden Mocha Stout  1/6 Barrel</t>
  </si>
  <si>
    <t>#  No Filter NEIPA 1/2 Barrel</t>
  </si>
  <si>
    <t>#  No Filter NEIPA 1/6 Barrel</t>
  </si>
  <si>
    <t>2/5 Liter Mini Keg</t>
  </si>
  <si>
    <t>Yuengling 12 Pack Bottles &amp; Cans</t>
  </si>
  <si>
    <t>Bud Light Lemonade</t>
  </si>
  <si>
    <t>Yuengling Flight</t>
  </si>
  <si>
    <t>Bud Light Citrus Variety Pack</t>
  </si>
  <si>
    <t>Wine/Spirits</t>
  </si>
  <si>
    <t>Golden Road Mango Cart 1/2 Barrel</t>
  </si>
  <si>
    <t>Budweiser Zero 0.0% ABV</t>
  </si>
  <si>
    <t>Sangriiia 7.5% 4/5 Pack</t>
  </si>
  <si>
    <t>***Beck's Pilsner</t>
  </si>
  <si>
    <t xml:space="preserve">***Presidente </t>
  </si>
  <si>
    <t>Windham County</t>
  </si>
  <si>
    <t>Babe Wine</t>
  </si>
  <si>
    <t>Babe Rose 250ml 6/4 Pack Slim Can</t>
  </si>
  <si>
    <t>Babe Grigio White 250ml 6/4 Pack Slim Can</t>
  </si>
  <si>
    <t>Beck's 24/16 oz Can 4 Packs              ***Windham County Only***</t>
  </si>
  <si>
    <t>New London County</t>
  </si>
  <si>
    <t xml:space="preserve">New London County </t>
  </si>
  <si>
    <t>Beck's N.A.</t>
  </si>
  <si>
    <t>***24/12 oz  4/6 Bottles</t>
  </si>
  <si>
    <t>Blue - Raspberry</t>
  </si>
  <si>
    <t>Parcha  4/5 Pack</t>
  </si>
  <si>
    <t>Natural Light Seltzer</t>
  </si>
  <si>
    <t>Catalina Lime Mixer 2-12 Pack Cans</t>
  </si>
  <si>
    <t>Chill AF CBD Seltzer (Non-Alcoholic)</t>
  </si>
  <si>
    <t>Natty Daddy Lemonade</t>
  </si>
  <si>
    <t>Nantucket Craft Cocktails</t>
  </si>
  <si>
    <t>Devil's Backbone Distilling</t>
  </si>
  <si>
    <r>
      <t xml:space="preserve">Orange Crush 12oz 6/4 Pack Can   </t>
    </r>
    <r>
      <rPr>
        <b/>
        <sz val="37"/>
        <rFont val="Arial"/>
        <family val="2"/>
      </rPr>
      <t>10% ABV</t>
    </r>
  </si>
  <si>
    <t>8050</t>
  </si>
  <si>
    <t>Bud Light Platinum Seltzer</t>
  </si>
  <si>
    <t>Variety 12 oz 4/6 Pack Cans</t>
  </si>
  <si>
    <t>Heineken Loose Bottles</t>
  </si>
  <si>
    <t>South County Distillers</t>
  </si>
  <si>
    <t>Gin 750ml/ 6 Pack Bottle</t>
  </si>
  <si>
    <t>Vodka 750ml/ 6 Pack Bottle</t>
  </si>
  <si>
    <t>Single Bottle Vodka 750ml</t>
  </si>
  <si>
    <t>Single Bottle Gin 750 ml</t>
  </si>
  <si>
    <t>Mamita's Tequila &amp; Soda</t>
  </si>
  <si>
    <r>
      <t xml:space="preserve">Pineapple 12oz 6/4 Pack Cans </t>
    </r>
    <r>
      <rPr>
        <b/>
        <sz val="37"/>
        <rFont val="Arial"/>
        <family val="2"/>
      </rPr>
      <t>5% ABV</t>
    </r>
  </si>
  <si>
    <r>
      <t xml:space="preserve">Mango 12oz 6/4 Pack Cans </t>
    </r>
    <r>
      <rPr>
        <b/>
        <sz val="37"/>
        <rFont val="Arial"/>
        <family val="2"/>
      </rPr>
      <t>5% ABV</t>
    </r>
  </si>
  <si>
    <t>Blueberry Vodka Soda 12oz 6/4 Pack Cans</t>
  </si>
  <si>
    <t>Cranberry Vodka Soda 12oz 6/4 Pack Cans</t>
  </si>
  <si>
    <t>Rum 750ml/ 6 Pack Bottle</t>
  </si>
  <si>
    <t>Single Bottle Rum 750 ml</t>
  </si>
  <si>
    <t>18 Pack Bottles</t>
  </si>
  <si>
    <r>
      <t xml:space="preserve">Lime 12oz 6/4 Pack Cans </t>
    </r>
    <r>
      <rPr>
        <b/>
        <sz val="37"/>
        <rFont val="Arial"/>
        <family val="2"/>
      </rPr>
      <t>5% ABV</t>
    </r>
  </si>
  <si>
    <r>
      <t xml:space="preserve">Paloma 12oz 6/4 Pack Cans </t>
    </r>
    <r>
      <rPr>
        <b/>
        <sz val="37"/>
        <rFont val="Arial"/>
        <family val="2"/>
      </rPr>
      <t>5% ABV</t>
    </r>
  </si>
  <si>
    <t>Agave 750ml/ 6 Pack Bottle</t>
  </si>
  <si>
    <t>Single Bottle Agave 750 ml</t>
  </si>
  <si>
    <t>Goose Island Wild Herd 1/2 Barrel</t>
  </si>
  <si>
    <t>Damn Yankee IPA 16 oz 6/4 Cans</t>
  </si>
  <si>
    <t>Good Old Tom 16 oz 6/4 Cans</t>
  </si>
  <si>
    <t>Stay Pretty Blonde Ale 16 oz 6/4 Cans</t>
  </si>
  <si>
    <t>Whale's Tale Pale Ale 2-12 Pack Cans</t>
  </si>
  <si>
    <t>Wandering Haze NEIPA 2-12 Pack Cans</t>
  </si>
  <si>
    <t>Flagship Cream Ale 12 oz 4/6 Cans</t>
  </si>
  <si>
    <t>Dave's Coffee Stout 12 oz  4/6 Cans</t>
  </si>
  <si>
    <t>Captain's Daughter DIPA 16 oz 6/4 Cans</t>
  </si>
  <si>
    <t>Flying Jenny EPA 12 oz  4/6 Cans</t>
  </si>
  <si>
    <t>Little Sister Session IPA 12 oz  4/6 Cans</t>
  </si>
  <si>
    <t>Pour Judgement IPA 12 oz  4/6 Cans</t>
  </si>
  <si>
    <t>Haze Ho! Rotating NEIPA Series 16 oz 6/4 Cans</t>
  </si>
  <si>
    <t>Cloudbreak DIPA 16 oz 6/4 Cans</t>
  </si>
  <si>
    <t>Lonesome Boatman Ale 16 oz 6/4 Cans</t>
  </si>
  <si>
    <t>Libation Coffee Stout 16 oz 6/4 Cans</t>
  </si>
  <si>
    <t>Subduction IPA 16 oz 6/4 Cans</t>
  </si>
  <si>
    <t>Night Swim'ah Belgian Wit 16 oz 6/4 Cans</t>
  </si>
  <si>
    <t>Pinky Swear Berliner Weisse 16 oz 6/4 Cans</t>
  </si>
  <si>
    <t>Big Cranky DIPA 16 oz 6/4 Cans</t>
  </si>
  <si>
    <t>Cranky IPA 12 oz 4/6 Cans</t>
  </si>
  <si>
    <t>Cranky IPA 2-12 Pack Cans</t>
  </si>
  <si>
    <t>Dock Time Amber Lager 12 oz 4/6 Cans</t>
  </si>
  <si>
    <t>Little Wing Hazy NEIPA 12 oz 4/6 Cans</t>
  </si>
  <si>
    <t>Little Wing Hazy NEIPA 2-12 Pack Cans</t>
  </si>
  <si>
    <t>Little Cranky Session IPA 12 oz 4/6 Cans</t>
  </si>
  <si>
    <t>Little Cranky Session IPA 2-12 Pack Cans</t>
  </si>
  <si>
    <t>Stony Joe Golden Mocha Stout 12 oz 4/6 Cans</t>
  </si>
  <si>
    <t>Big Wing Hazy Imperial NEIPA 16 oz 6/4 Cans</t>
  </si>
  <si>
    <t>#No Filter NEIPA 16 oz  6/4 Cans</t>
  </si>
  <si>
    <t>Citrillo Gluten Reduced IPA 16 oz  6/4 Cans</t>
  </si>
  <si>
    <t>Super Duper Double Citra IPA 16 oz  6/4 Cans</t>
  </si>
  <si>
    <t>Chill AF CBD Seltzer Black Cherry 16 oz 6/4 Cans</t>
  </si>
  <si>
    <t>Chill AF CBD Seltzer Mango 16 oz 6/4 Cans</t>
  </si>
  <si>
    <t>Be Hoppy IPA 16 oz  6/4 Cans</t>
  </si>
  <si>
    <t>Don't Worry NEIPA 16 oz  6/4 Cans</t>
  </si>
  <si>
    <t>Bonus Stage NEIPA  2-12 Pack Cans</t>
  </si>
  <si>
    <t>Daily Dose IPA  2/15 Pack 12 oz Cans</t>
  </si>
  <si>
    <t>Free Flow IPA  2-12 Pack Cans</t>
  </si>
  <si>
    <t>Power Pack IPA Variety  2-12 Pack Cans</t>
  </si>
  <si>
    <t>Mountain Ale  12 oz  4/6 Bottles</t>
  </si>
  <si>
    <t>Black Cherry Seltzer  2-12 Pack  Cans</t>
  </si>
  <si>
    <t>Black Cherry Seltzer  15/25 oz Cans</t>
  </si>
  <si>
    <t>Lemon Lime Seltzer  15/25 oz Cans</t>
  </si>
  <si>
    <t>Mango Setlzer  2-12 Pack  Cans</t>
  </si>
  <si>
    <t>Mango Seltzer  15/25 oz Cans</t>
  </si>
  <si>
    <t>Strawberry Seltzer  15/25 oz Cans</t>
  </si>
  <si>
    <t>Bud Light Seltzer</t>
  </si>
  <si>
    <t>Lemonade Variety Pack 2-12 Pack  Cans</t>
  </si>
  <si>
    <t>Bud Light Seltzer Lemonade</t>
  </si>
  <si>
    <t>Expedition Russian Imperial Stout  12 oz 4/6 Bottles</t>
  </si>
  <si>
    <t>Two Hearted IPA  12 oz 4/6 Bottles</t>
  </si>
  <si>
    <t>Two Hearted IPA  2-12 Pack Cans</t>
  </si>
  <si>
    <t>Hoptical Illusion IPA  16 oz 6/4 Cans</t>
  </si>
  <si>
    <t>Toasted Lager  2/15 Pack 12 oz Cans</t>
  </si>
  <si>
    <t>Brewer's Stash Variety Pack  2-12 Pack Cans</t>
  </si>
  <si>
    <t>Space Dust IPA  12 oz 4/6 Bottles</t>
  </si>
  <si>
    <t>Space Dust IPA  2-12 Pack Cans</t>
  </si>
  <si>
    <t>Contact Haze IPA  2-12 Pack Cans</t>
  </si>
  <si>
    <t>Wolf Pup Session IPA  2/15 Pack 12 oz Cans</t>
  </si>
  <si>
    <t>312 Urban Wheat Ale  12 oz 4/6 Bottles</t>
  </si>
  <si>
    <t>IPA  12 oz 4/6 Bottles</t>
  </si>
  <si>
    <t>IPA  2-12 Pack Bottles</t>
  </si>
  <si>
    <t>IPA  16 oz 6/4 Cans</t>
  </si>
  <si>
    <t>IPA  2/15 Pack 12 oz Cans</t>
  </si>
  <si>
    <t>IPA Variety Pack  2-12 Pack Cans</t>
  </si>
  <si>
    <t>Big Wave Golden Ale  12 oz 4/6 Bottles</t>
  </si>
  <si>
    <t>Big Wave Golden Ale  2-12 Pack Cans</t>
  </si>
  <si>
    <t>Big Wave  16 oz 4/6 Cans</t>
  </si>
  <si>
    <t>Long Board Island Lager  12 oz 4/6 Bottles</t>
  </si>
  <si>
    <t>Hanalei IPA  12 oz 4/6 Bottles</t>
  </si>
  <si>
    <t>Island Hopper Variety Pack  2-12 Pack Bottles</t>
  </si>
  <si>
    <t>Land Shark Lager  12 oz 4/6 Bottles</t>
  </si>
  <si>
    <t>Land Shark Lager  2-12 Pack Bottles</t>
  </si>
  <si>
    <t>Land Shark Lager  16 oz 4/6 Cans</t>
  </si>
  <si>
    <t>Ale  12 oz 4/6 Bottles</t>
  </si>
  <si>
    <t>Ale  2-12 Pack Bottles</t>
  </si>
  <si>
    <t>Double Bag Altbier  12 oz 4/6 Bottles</t>
  </si>
  <si>
    <t>Double Bag Altbier  2-12 Pack Bottles</t>
  </si>
  <si>
    <t>Little Anomaly Low Cal IPA  2/15 Pack 12 oz Cans</t>
  </si>
  <si>
    <t>Vermont IPA  2-12 Pack Cans</t>
  </si>
  <si>
    <t>Survival Variety Pack  2-12 Pack Bottles</t>
  </si>
  <si>
    <t>Survival Variety Pack  2-12 Pack Cans</t>
  </si>
  <si>
    <t>BlackBerry  12 oz 3/4 Pack Can</t>
  </si>
  <si>
    <t>Blueberry Melon  12 oz  3/4 Pack Can</t>
  </si>
  <si>
    <t>Raspberry Lime  12 oz  3/4 Pack Can</t>
  </si>
  <si>
    <t>Fat Tire Amber Ale  12 oz  4/6 Bottles</t>
  </si>
  <si>
    <t>Fat Tire Amber Ale   2-12 Pack Bottles</t>
  </si>
  <si>
    <t>Fat Tire Amber Ale   2-12 Pack Cans</t>
  </si>
  <si>
    <t>Voodoo Ranger IPA   2-12 Pack Cans</t>
  </si>
  <si>
    <t>Voodoo Ranger   19.2 oz 15 Pack Cans</t>
  </si>
  <si>
    <t>Voodoo Hoppy Variety Pack   2-12 Pack Cans</t>
  </si>
  <si>
    <t>Trail Hopper IPA  2/15 Pack 12 oz Cans</t>
  </si>
  <si>
    <t xml:space="preserve">Raging Eagle Mango Wheat </t>
  </si>
  <si>
    <t>Michelob Ultra Pure Gold &amp; Infusions Organic Variety Pack</t>
  </si>
  <si>
    <t>Natty Daddy Watermelon Lemonade</t>
  </si>
  <si>
    <t>Imperial Voodoo IPA   12 oz  4/6 Bottles</t>
  </si>
  <si>
    <t>Imperial Voodoo   2-12 Pack Cans</t>
  </si>
  <si>
    <t>Imperial Voodoo   19.2 oz 15 Pack Cans</t>
  </si>
  <si>
    <t>Sugar Reef Vodka Soda Dragon Fruit  12 oz 4/6 Cans</t>
  </si>
  <si>
    <t>Sugar Reef Vodka Soda Mango  12 oz 4/6 Cans</t>
  </si>
  <si>
    <t>Sugar Reef Vodka Soda Pineapple 12 oz 4/6 Cans</t>
  </si>
  <si>
    <t>Sugar Reef Vodka Soda Watermelon Lime  12 oz 4/6 Cans</t>
  </si>
  <si>
    <r>
      <rPr>
        <b/>
        <sz val="37"/>
        <rFont val="Arial"/>
        <family val="2"/>
      </rPr>
      <t>Classic</t>
    </r>
    <r>
      <rPr>
        <sz val="37"/>
        <rFont val="Arial"/>
        <family val="2"/>
      </rPr>
      <t xml:space="preserve"> Variety  2-12 Pack  Cans</t>
    </r>
  </si>
  <si>
    <r>
      <rPr>
        <b/>
        <sz val="37"/>
        <rFont val="Arial"/>
        <family val="2"/>
      </rPr>
      <t>Classic</t>
    </r>
    <r>
      <rPr>
        <sz val="37"/>
        <rFont val="Arial"/>
        <family val="2"/>
      </rPr>
      <t xml:space="preserve"> Variety  12 oz Suitcase</t>
    </r>
  </si>
  <si>
    <t>Michelob Ultra  Amber MAX</t>
  </si>
  <si>
    <t>Wild Berry 15/25 oz Cans</t>
  </si>
  <si>
    <t>12/25 oz Cans</t>
  </si>
  <si>
    <t>Sour Grape</t>
  </si>
  <si>
    <t>Electric Lemonade</t>
  </si>
  <si>
    <t>Moskato Life</t>
  </si>
  <si>
    <t>Rose 720ml/ 6 Pack Bottle</t>
  </si>
  <si>
    <t>Strawberry 720ml/6 Pack Bottle</t>
  </si>
  <si>
    <t xml:space="preserve">Sour Blue Rasberry </t>
  </si>
  <si>
    <t>Sour Variety 12oz  2-12 Pack Can</t>
  </si>
  <si>
    <t>Four Loko Pre-Game</t>
  </si>
  <si>
    <t>Blue Raspberry 200ml  24 Pack</t>
  </si>
  <si>
    <t>Lemonade 200ml 24 Pack</t>
  </si>
  <si>
    <t>Peach 200ml 24 Pack</t>
  </si>
  <si>
    <t>Variety 2-12 Pack  Can</t>
  </si>
  <si>
    <t>Arizona Sunrise Hard Seltzer</t>
  </si>
  <si>
    <t>Mucho Mango 12/19.2 oz Can</t>
  </si>
  <si>
    <t>Cherry Punch 12/19.2 oz Can</t>
  </si>
  <si>
    <t>Michelob Ultra Organic Hard Seltzer</t>
  </si>
  <si>
    <t xml:space="preserve">First Edition Signature Variety Pack  2-12 Pack  Cans </t>
  </si>
  <si>
    <t>Second Edition Classic Variety Pack  2-12 Pack Cans</t>
  </si>
  <si>
    <t>New Belgium Fruit Smash Hard Seltzer</t>
  </si>
  <si>
    <t>Signature Variety 2-12 Pack Cans</t>
  </si>
  <si>
    <t>Select Variety 2-12 Pack Cans</t>
  </si>
  <si>
    <t>Cacti Agave Hard Seltzer</t>
  </si>
  <si>
    <t>Variety 12 oz 2/9 Pack Cans</t>
  </si>
  <si>
    <t>Lime 15/25 oz Cans</t>
  </si>
  <si>
    <t>Spectral Haze IPA  12 oz 4/6 Cans</t>
  </si>
  <si>
    <t xml:space="preserve">Strawberry Lemonade 30 Pack Cans  </t>
  </si>
  <si>
    <t xml:space="preserve">Pineapple Lemonade 30 Pack Cans  </t>
  </si>
  <si>
    <t>Juice'd IPA 12 oz 4/6 Pack Cans</t>
  </si>
  <si>
    <t>Kona Island Hard Seltzer</t>
  </si>
  <si>
    <t>DEVIL'S BACKBONE BREWING</t>
  </si>
  <si>
    <t>Eight Point IPA  16oz 6/4 Cans</t>
  </si>
  <si>
    <t>Vienna Lager  2/15 Pack 12 oz Cans</t>
  </si>
  <si>
    <t>Vienna Lager  16oz 6/4 Cans</t>
  </si>
  <si>
    <t>Copper Ale 2/15 Pack 12 oz Cans</t>
  </si>
  <si>
    <t>Mountain Mixer Variety  2-12 Pack Cans</t>
  </si>
  <si>
    <t>Blue Point Spirits</t>
  </si>
  <si>
    <t>Razzle Dazzle 12oz 6/4 Pack Can</t>
  </si>
  <si>
    <t>Grapefruit Zinger 12oz 6/4 Pack Can</t>
  </si>
  <si>
    <t>Chill AF CBD Seltzer Lime 16 oz 6/4 Cans</t>
  </si>
  <si>
    <t>8053</t>
  </si>
  <si>
    <r>
      <t xml:space="preserve">Lime Margarita 12oz 6/4 Pack Can   </t>
    </r>
    <r>
      <rPr>
        <b/>
        <sz val="37"/>
        <rFont val="Arial"/>
        <family val="2"/>
      </rPr>
      <t>7.5% ABV</t>
    </r>
  </si>
  <si>
    <t>8080</t>
  </si>
  <si>
    <t>8081</t>
  </si>
  <si>
    <t>8082</t>
  </si>
  <si>
    <t>Smash Variety  12oz  2-12 Pack Can</t>
  </si>
  <si>
    <t>8054</t>
  </si>
  <si>
    <t>Busch &amp; Busch Light 18/16oz Cans</t>
  </si>
  <si>
    <t>Natural Ice 18/16oz Cans</t>
  </si>
  <si>
    <t>Goose Island 312 Lemonade Shandy 1/6 Barrel</t>
  </si>
  <si>
    <t>Adrift IPA 1/2 Barrel</t>
  </si>
  <si>
    <t>Adrift IPA 1/6 Barrel</t>
  </si>
  <si>
    <t>Mango Cart Wheat Ale 2/15 Pack 12 oz Cans</t>
  </si>
  <si>
    <t>Beach Box Variety 2-12 Pack Cans</t>
  </si>
  <si>
    <t>Lime Tequila Soda 12oz 6/4 Pack Cans</t>
  </si>
  <si>
    <t>Blackberry Hibiscus 2-12 Pack Slim Cans</t>
  </si>
  <si>
    <t>Pomegranite Ginger 2-12 Pack Slim Cans</t>
  </si>
  <si>
    <t>Dominga Mimosa Sour Ale  12 oz 4/6 Pack Cans</t>
  </si>
  <si>
    <t>Voodoo Ranger Juicy Haze IPA   2-12 Pack Cans</t>
  </si>
  <si>
    <t>Voodoo Ranger Juicy Haze IPA   12 oz  4/6 Cans</t>
  </si>
  <si>
    <t>Voodoo Ranger Juicy Haze IPA 19.2 oz 15 Pack Cans</t>
  </si>
  <si>
    <t>Voodoo Ranger IPA   12 oz  4/6 Cans</t>
  </si>
  <si>
    <t>Pinstripe Pilsner  2/15 Pack 12 oz Cans</t>
  </si>
  <si>
    <t>Contact Trilogy Variety 2-12 Pack Cans</t>
  </si>
  <si>
    <t>Merchant's Hard Lemonade</t>
  </si>
  <si>
    <t>Lemonade  12 oz 4/6 Pack Cans</t>
  </si>
  <si>
    <t>Peach Lemonade  12 oz 4/6 Pack Cans</t>
  </si>
  <si>
    <t>Wandering Haze IPA 1/2 Barrel</t>
  </si>
  <si>
    <t>Wandering Haze IPA 1/6 Barrel</t>
  </si>
  <si>
    <t>Variety  3/8 Pack Cans</t>
  </si>
  <si>
    <t>Cisco Whale's Tale, Gripah, Wandering Haze &amp; Variety 12 Pack Cans</t>
  </si>
  <si>
    <t>Space Dust IPA  2-12 Pack Bottles</t>
  </si>
  <si>
    <t>Price Is Rice Lager  16 oz 6/4 Cans</t>
  </si>
  <si>
    <t>MassWhole Lager 2-12 Pack Cans</t>
  </si>
  <si>
    <t>Babe 100  250ml 6/4 Pack Slim Can</t>
  </si>
  <si>
    <t>Juicy Gossip Pale Ale  12 oz 4/6 Bottles</t>
  </si>
  <si>
    <t>Bud Light Seltzer Ice Tea</t>
  </si>
  <si>
    <t>Iced Tea Seltzer Variety Pack 2-12 Pack  Cans</t>
  </si>
  <si>
    <t>Long Trail VT IPA 1/6 Barrel</t>
  </si>
  <si>
    <t>Two Hearted IPA  19.2 oz 15 Pack Cans</t>
  </si>
  <si>
    <t>8002</t>
  </si>
  <si>
    <t>Bell's Lager of the Lakes Lager Slim 1/4 Barrel</t>
  </si>
  <si>
    <t>New Belgium Voodoo Ranger 1/6 Barrel</t>
  </si>
  <si>
    <t>Busch &amp; Busch Light 30 Pack Cans</t>
  </si>
  <si>
    <t>Amber Ale 12 oz 4/6 Bottles</t>
  </si>
  <si>
    <t>Incessent DIPA 12 oz 4/6 Bottles</t>
  </si>
  <si>
    <t>Fruit Cart Variety Pack 2/15 Pack 12 oz Cans</t>
  </si>
  <si>
    <t xml:space="preserve">Cisco Brewing Hard Tea Variety </t>
  </si>
  <si>
    <t>Heineken Suitcases</t>
  </si>
  <si>
    <t>Wandering Haze NEIPA 16 oz 6/4 Cans</t>
  </si>
  <si>
    <t>Sub Surfaced IPA  16oz 6/4 Cans</t>
  </si>
  <si>
    <t>Natural Seltzer Variety 12 Pack Cans</t>
  </si>
  <si>
    <t xml:space="preserve">Electric Lemonade 12oz 6/4 Pack Can   </t>
  </si>
  <si>
    <t>Right By Night IPA 1/6 Barrel</t>
  </si>
  <si>
    <t>Michelob Ultra 30 Pack Cans</t>
  </si>
  <si>
    <t>Right By Night IPA 16 oz 6/4 Cans</t>
  </si>
  <si>
    <t>Freeze -a- Rita</t>
  </si>
  <si>
    <t>Lime/Straw 12/12 Pack  2oz Pops</t>
  </si>
  <si>
    <t>Grey Sail Friar Tuck Ale 1/2 Barrel</t>
  </si>
  <si>
    <t>Grey Sail 85th Day 12oz 4/6 Can</t>
  </si>
  <si>
    <t>Grey Sail 85th Day 1/2 Barrel</t>
  </si>
  <si>
    <t>Mohegan Sun NEIPA 16oz Can</t>
  </si>
  <si>
    <t>Mohegan Sun NEIPA 1/2 Barrel</t>
  </si>
  <si>
    <t>Naturday 30 Pack Cans</t>
  </si>
  <si>
    <t>Long Trail Family 12 Pack Bottles &amp; Cans</t>
  </si>
  <si>
    <t>Natural Light &amp; Ice 30 Pack Cans</t>
  </si>
  <si>
    <t>Pumpkin Head Ale  12 oz 4/6 Bottles</t>
  </si>
  <si>
    <t>Pumpkin Head Ale  2-12 Pack Bottles</t>
  </si>
  <si>
    <t>Pumpkin Head Ale  2-12 Pack Cans</t>
  </si>
  <si>
    <t>Shark Tracker Lager 2-12 Pack Cans</t>
  </si>
  <si>
    <t xml:space="preserve">24/12 oz 4/6 Bottles  </t>
  </si>
  <si>
    <t>Arizona Sunrise Hard Seltzer Variety 12 Pack Cans</t>
  </si>
  <si>
    <t>Best Brown Ale 16 oz 6/4 Cans</t>
  </si>
  <si>
    <t>Toasted Lager  12 oz 4/6 Cans</t>
  </si>
  <si>
    <t>Oktoberfest 2/15 Pack  12 oz Cans</t>
  </si>
  <si>
    <t>Mother Pumpkin Ale 12 oz 4/6 Cans</t>
  </si>
  <si>
    <t>Oktoberfest 12 oz 4/6 Bottles</t>
  </si>
  <si>
    <t>Pumpkin Variety 2-12 Pack Bottles</t>
  </si>
  <si>
    <t>Night Owl Pumpkin Ale 12 oz 4/6 Bottles</t>
  </si>
  <si>
    <t>Harvest Ale 12 oz 4/6 Bottles</t>
  </si>
  <si>
    <t>Pumple Drumkin Pumpkin Ale 2-12 Pack Cans</t>
  </si>
  <si>
    <t>Crum Apple Crumble Ale 12 oz 4/6 Cans</t>
  </si>
  <si>
    <t>Flotilla NEIPA 16oz 6/4 Cans</t>
  </si>
  <si>
    <t xml:space="preserve">CBD Lemon Lime Seltzer 12 oz 4/6 Cans </t>
  </si>
  <si>
    <t>Oktoberfest 16 oz 6/4 Cans</t>
  </si>
  <si>
    <t>Sizzling Hippie IPA 16 oz 6/4 Cans</t>
  </si>
  <si>
    <t>Bud Light Seltzer Retro Variety</t>
  </si>
  <si>
    <t>Bud Light Seltzer Flannel Fall Variety</t>
  </si>
  <si>
    <t xml:space="preserve">Super Smash Pink Lemonade 12/19.2 oz  Cans  </t>
  </si>
  <si>
    <t>8% ABV</t>
  </si>
  <si>
    <t>Mad Dog '21 Pineapple 16oz</t>
  </si>
  <si>
    <t>Yuengling Hershey Porter</t>
  </si>
  <si>
    <t>Sugar Reef Rum Mojito  12 oz 6/4 Cans</t>
  </si>
  <si>
    <t>Double Chill AF Cherry Lime CBD Seltzer 16 oz 6/4 Cans</t>
  </si>
  <si>
    <t>Double Chill AF Strawberry Lemonade CBD Seltzer 16 oz 6/4 Cans</t>
  </si>
  <si>
    <t>PRESS Pear 4/6 Can</t>
  </si>
  <si>
    <t>Rind Over Matter Wheat Ale 12 oz 4/6 Cans</t>
  </si>
  <si>
    <t>Neon Beer Hug 12 oz 4/6 Cans</t>
  </si>
  <si>
    <t>Hit The Trail Brown Ale 2-12 Pack Cans</t>
  </si>
  <si>
    <t>Pipeline Porter 12 oz 4/6 Cans</t>
  </si>
  <si>
    <t>Lager of the Lakes 12 oz 4/6 Cans</t>
  </si>
  <si>
    <t>CBD Watermelon Peach Seltzer 12  oz 4/6 Cans</t>
  </si>
  <si>
    <t>Red Heron Hurricane Sour 16oz 6/4 Cans</t>
  </si>
  <si>
    <t>24/7 oz Loose Bottles</t>
  </si>
  <si>
    <t>Nor'Easter Winter Ale 16 oz 6/4 Cans</t>
  </si>
  <si>
    <t>Blizzard Of '78 Brown Ale 16 oz 6/4 Cans</t>
  </si>
  <si>
    <t>Rita Loose Bottles</t>
  </si>
  <si>
    <t>Sour Melon</t>
  </si>
  <si>
    <t>Mango Rita  24/12 oz Loose Bottles</t>
  </si>
  <si>
    <t>Strawberry Rita  24/12 oz Loose Bottles</t>
  </si>
  <si>
    <t>Lime Rita  24/12 oz Loose Bottles</t>
  </si>
  <si>
    <t>Yuengling Raging Eagle '21 24oz Cans</t>
  </si>
  <si>
    <t>Accumulation White IPA  12 oz 4/6 Cans</t>
  </si>
  <si>
    <t>Going Commando Caramel Porter 16 oz 6/4 Cans</t>
  </si>
  <si>
    <t>GBGB Sour Cherry RodenZok Ale 16 oz 6/4 Cans</t>
  </si>
  <si>
    <t>Bogger Cranberry RodenZok Sour 16 oz 6/4 Cans</t>
  </si>
  <si>
    <t>Cyclops DIPA 16 oz 6/4 Cans</t>
  </si>
  <si>
    <t>Peanut Butter Pitch &amp; Roll Imperial Stout 16oz 6/4 Cans</t>
  </si>
  <si>
    <t>Table Talk Pumpkin 16 oz 6/4 Cans</t>
  </si>
  <si>
    <t>Goose Island Bourbon County Reserve 150 12/16.9</t>
  </si>
  <si>
    <t>Goose Island Bourbon County Reserve 150 Single Bottle</t>
  </si>
  <si>
    <t>Goose Island Bourbon County Reserve 150 1/6BBL</t>
  </si>
  <si>
    <t>Goose Island Bourbon County Toasted 12/16.9</t>
  </si>
  <si>
    <t>Goose Island Bourbon County Toasted Single Bottle</t>
  </si>
  <si>
    <t>Goose Island Bourbon County Toasted 1/6BBL</t>
  </si>
  <si>
    <t>Goose Island Bourbon County Cola 16.9oz Bottle</t>
  </si>
  <si>
    <t>Goose Island Bourbon County Cola Single Bottle</t>
  </si>
  <si>
    <t>Goose Island Bourbon County Cola 1/6BBL</t>
  </si>
  <si>
    <t>Goose Island Bourbon County Cherry Wood 12/16.9</t>
  </si>
  <si>
    <t>Goose Island Bourbon County Cherry Wood Single Bottle</t>
  </si>
  <si>
    <t>Goose Island Bourbon County Cherry Wood 1/6BBL</t>
  </si>
  <si>
    <t>INCR</t>
  </si>
  <si>
    <t>OLD</t>
  </si>
  <si>
    <t>Winter Warmer 2/15 Pack  12 oz Cans</t>
  </si>
  <si>
    <t>Michelob Ultra 18 Pack Bottle &amp; Cans</t>
  </si>
  <si>
    <t xml:space="preserve">Bud &amp; Bud Light Big Box </t>
  </si>
  <si>
    <t>Bud Light Seltzer Suitcase</t>
  </si>
  <si>
    <t>Otter Creek Bonus Stage IPA 1/6 Barrel</t>
  </si>
  <si>
    <t>NUTRL Vodka Soda</t>
  </si>
  <si>
    <t xml:space="preserve">Pineapple 12oz 6/4 Pack Cans  </t>
  </si>
  <si>
    <t>Watermelon 12oz 6/4 Pack Cans</t>
  </si>
  <si>
    <t>Bud Light Seltzer Hard Soda</t>
  </si>
  <si>
    <t>Bud Light Seltzer Sour Pack</t>
  </si>
  <si>
    <t xml:space="preserve">Suitcase Variety </t>
  </si>
  <si>
    <t>Cisco Hard Tea '21 Variety 2/12 can</t>
  </si>
  <si>
    <t>Elysian Pumpkin Variety Packs '21 2/12 BTL</t>
  </si>
  <si>
    <t>Shipyard Pumpkin Head '21 2/12 BTL</t>
  </si>
  <si>
    <t>Shipyard Pumpkin Head '21 2/12 Can</t>
  </si>
  <si>
    <t>Devil's Backbone Vodka Soda 6/4 Can</t>
  </si>
  <si>
    <t>Devil's Backbone Vodka Mule 6/4 Can</t>
  </si>
  <si>
    <t>(860) NEIPA 16oz 6/4 Cans</t>
  </si>
  <si>
    <t>Blue Point Hoptical Illusion IPA 1/6 Barrel</t>
  </si>
  <si>
    <t>Cacti Seltzer '21 2/9 Pack Variety</t>
  </si>
  <si>
    <t>Imperial Sunshine 16 oz 6/4 Cans</t>
  </si>
  <si>
    <t>Bud Light NEXT</t>
  </si>
  <si>
    <t>24/12 oz  4/6 Can</t>
  </si>
  <si>
    <t xml:space="preserve">2-12 Pack Can                                                </t>
  </si>
  <si>
    <t>Juicy Bulls#!t 16 oz 6/4 Cans</t>
  </si>
  <si>
    <t>Orange Rainbows Sour Apricot IPA 16 oz 6/4 Cans</t>
  </si>
  <si>
    <t>Irish Red Ale 16 oz 6/4 Cans</t>
  </si>
  <si>
    <t>BL Seltzer Ugly Sweater '21 12pk Can</t>
  </si>
  <si>
    <t>(860) New England IPA 1/6 Barrel</t>
  </si>
  <si>
    <t>Northwest IPA 2-12 Pack Cans</t>
  </si>
  <si>
    <t>Buddha Juice DIPA 16 oz 6/4 Cans</t>
  </si>
  <si>
    <t>Estrella Jalisco</t>
  </si>
  <si>
    <t>Little Wing Hazy NEIPA 16 oz 6/4 Pack Cans</t>
  </si>
  <si>
    <t>Juice Force Hazy Imperial IPA 12 oz 4/6 Cans</t>
  </si>
  <si>
    <t>Juice Force Hazy Imperial IPA 19.2 oz 15 Pack Cans</t>
  </si>
  <si>
    <t>Hopslam Double IPA 16 oz 6/4 Pack Cans</t>
  </si>
  <si>
    <t>4 Loko Pre Game Razz '21 200ml 24 Pack</t>
  </si>
  <si>
    <t>4 Loko Pre Game Lemonade '21 200ml 24pk</t>
  </si>
  <si>
    <t>4 Loko Pre Game Peach '21 200ml 24pk</t>
  </si>
  <si>
    <t>Outer Light Right By Night 16oz 6/4 Can</t>
  </si>
  <si>
    <t>Natural Light Naturday Vodka</t>
  </si>
  <si>
    <t>Lemonade 12/750ml Bottles</t>
  </si>
  <si>
    <t>Lemonade 120/50ml Bottles</t>
  </si>
  <si>
    <t>Lemonade 10/50ml Sleeve</t>
  </si>
  <si>
    <t>Strawberry Lemonade 12/750ml Bottles</t>
  </si>
  <si>
    <t>Strawberry Lemonade 120/50ml Bottles</t>
  </si>
  <si>
    <t>Strawberry Lemonade 10/50ml Sleeve</t>
  </si>
  <si>
    <t>Black Cherry 12/750ml Bottles</t>
  </si>
  <si>
    <t>Black Cherry 120/50ml Bottles</t>
  </si>
  <si>
    <t>Black Cherry 10/50ml Sleeve</t>
  </si>
  <si>
    <t>Canteen Ready To Drink Cocktails</t>
  </si>
  <si>
    <t>Vodka Soda Variety 12 oz 3/8 Pack Cans</t>
  </si>
  <si>
    <t xml:space="preserve">Neon Burst </t>
  </si>
  <si>
    <t>Grape 12/25 oz Cans</t>
  </si>
  <si>
    <t>Fruit Punch 12/25 oz Cans</t>
  </si>
  <si>
    <t>Anytime Sunshine Grapefruit Blonde 12 oz 4/6 Can</t>
  </si>
  <si>
    <t>Neon Beer Hug IPA 12 oz 4/6 Cans</t>
  </si>
  <si>
    <t>312 Lemonade Shandy 2/15 Pack 12 oz Cans</t>
  </si>
  <si>
    <t>Rotator Voodoo Ranger Agent 77 12 oz 4/6 Cans</t>
  </si>
  <si>
    <t>Grey Lady Wheat Ale 2-12 Pack Cans</t>
  </si>
  <si>
    <t>Yeti Confetti Imperial Porter 16 oz 6/4 Cans</t>
  </si>
  <si>
    <t>SweetHeart Tart Sour Ale  16oz 6/4 Cans</t>
  </si>
  <si>
    <t>New Belgium Juice Force IPA 1/2 Barrel</t>
  </si>
  <si>
    <t>New Belgium Juice Force IPA 1/6 Barrel</t>
  </si>
  <si>
    <t>Grey Lady Spiced Wheat Ale 1/2 Barrel</t>
  </si>
  <si>
    <t>Grey Lady Spiced Wheat Ale 1/6 Barrel</t>
  </si>
  <si>
    <t>Summer Rays 1/2 Barrel</t>
  </si>
  <si>
    <t>Summer Rays 1/6 Barrel</t>
  </si>
  <si>
    <t>Canal Street Kolsch 1/2 Barrel</t>
  </si>
  <si>
    <t>Canal Street Kolsch 1/6 Barrel</t>
  </si>
  <si>
    <t>Sun Juice Summer Ale 1/2 Barrel</t>
  </si>
  <si>
    <t>Sun Juice Summer Ale 1/6 Barrel</t>
  </si>
  <si>
    <t>Box of Sunshine Variety Pack 2-12 Pack Cans</t>
  </si>
  <si>
    <t>Beer Hug Variety IPA 2-12 Pack Cans</t>
  </si>
  <si>
    <t>Summer Rays 2-12 Pack Cans</t>
  </si>
  <si>
    <t>Canal Street Kolsch 12 oz 4/6 Cans</t>
  </si>
  <si>
    <t>Lemonade Variety  3/8 Pack Cans</t>
  </si>
  <si>
    <t>Shock Top Pretzel '21 1/6BBL</t>
  </si>
  <si>
    <t>Stony Creek Literhosen '21 16oz Can</t>
  </si>
  <si>
    <t>NON-ALCOHOLIC BEVERAGE / CBD SELTZER</t>
  </si>
  <si>
    <t>GHOST ENERGY</t>
  </si>
  <si>
    <t>Thomas Hooker Chill AF CBD Seltzer</t>
  </si>
  <si>
    <t>Stony Creek CBD Seltzer</t>
  </si>
  <si>
    <t>Long Trail CBD Seltzer</t>
  </si>
  <si>
    <t>Sour Patch Redberry 16oz 12 Pack Can</t>
  </si>
  <si>
    <t>Sour Patch Blue Raspberry 16oz 12 Pack Can</t>
  </si>
  <si>
    <t>Warhead Sour Watermelon 16oz 12 Pack Can</t>
  </si>
  <si>
    <t>Tropical Mango 16oz 12 Pack Can</t>
  </si>
  <si>
    <t>Hard Cola Seltzer  15/25 oz Cans</t>
  </si>
  <si>
    <t>Spirit Based Ready To Drink Cocktails</t>
  </si>
  <si>
    <t>Goose Island Beer Hug 1/6 Barrel</t>
  </si>
  <si>
    <t>MassWhole Lager 13.2 Gallon Barrel</t>
  </si>
  <si>
    <t>24/12 oz  Loose Bottle (On Premise)</t>
  </si>
  <si>
    <t>Oberon Wheat Ale 12 oz 4/6 Cans</t>
  </si>
  <si>
    <t>Oberon Wheat Ale 2-12 Pack Cans</t>
  </si>
  <si>
    <t>312 Shandy Variety 2-12 Pack Cans</t>
  </si>
  <si>
    <t>American Pale Ale 16oz 6/4 Pack Can</t>
  </si>
  <si>
    <t>American Pale Ale 12oz 2-12 Pack Can</t>
  </si>
  <si>
    <t>Summer Ale 16oz 6/4 Pack Can</t>
  </si>
  <si>
    <t>Summer Ale 12oz 2-12 Pack Can</t>
  </si>
  <si>
    <t>Essentials Coconut Water Infused Variety Pack 2-12 Pack Cans</t>
  </si>
  <si>
    <t>Duo Variety Pack 2-12 Pack Cans</t>
  </si>
  <si>
    <t>Margaritaville</t>
  </si>
  <si>
    <t>Variety Pack Bottles</t>
  </si>
  <si>
    <t>Infused Botanical Rum 750ml/ 6 Pack Bottle</t>
  </si>
  <si>
    <t>Infused Sherry Cask Gin 750ml/ 6 Pack Bottle</t>
  </si>
  <si>
    <t>Single Bottle Infused Botanical Rum 750ml/ 6 Pack Bottle</t>
  </si>
  <si>
    <t>Single Bottle Infused Sherry Cask Gin 750ml/ 6 Pack Bottle</t>
  </si>
  <si>
    <t>Swedish Fish 16oz 12 Pack Can</t>
  </si>
  <si>
    <t>Orange Cream 16oz 12 Pack Can</t>
  </si>
  <si>
    <t>Super Smash Variety 2-12 Pack Can</t>
  </si>
  <si>
    <t>Estrella Jalisco 24 Pack Loose Bottles</t>
  </si>
  <si>
    <t>Estrella Jalisco 12 Pack Cans</t>
  </si>
  <si>
    <t>Moskato Life 6/750ML Bottle</t>
  </si>
  <si>
    <t>Tropical Beer Hug   19.2 oz 15 Pack Cans</t>
  </si>
  <si>
    <t>Ale 2-12 Pack Cans</t>
  </si>
  <si>
    <t>Blackberry Wheat 2-12 Pack Cans</t>
  </si>
  <si>
    <t>Chill AF CBD Seltzer Margarita 16 oz 6/4 Cans</t>
  </si>
  <si>
    <t>House Lager 1/2 Barrel</t>
  </si>
  <si>
    <t>NUTRL Family Variety 3/8 Pack Cans</t>
  </si>
  <si>
    <t>Summer Ale 16 oz 6/4 Cans</t>
  </si>
  <si>
    <t>Cantina Ready To Drink Cocktails</t>
  </si>
  <si>
    <t>Black Cherry 12 oz 6/4 Pack Cans</t>
  </si>
  <si>
    <t>Watermelon 12 oz 6/4 Pack Cans</t>
  </si>
  <si>
    <t>Tequila Soda Variety 12 oz 3/8 Pack Cans</t>
  </si>
  <si>
    <t>Watermelon Margarita 12 oz 6/4 Pack Cans</t>
  </si>
  <si>
    <t>Ranch Water 12 oz 6/4 Pack Cans</t>
  </si>
  <si>
    <t>Summer Ale 13.2 Gallon Barrel</t>
  </si>
  <si>
    <t>Summer Ale 1/6 Barrel</t>
  </si>
  <si>
    <t>Vodka Mule 12oz 6/4 Pack Can</t>
  </si>
  <si>
    <t>Vodka Soda 12oz 6/4 Pack Can</t>
  </si>
  <si>
    <t>8051</t>
  </si>
  <si>
    <t>8052</t>
  </si>
  <si>
    <t>New Belgium 1985 IPA 1/6 Barrel</t>
  </si>
  <si>
    <t>Ickaweizen Ale 1/6 Barrel</t>
  </si>
  <si>
    <t>Busch Light Apple</t>
  </si>
  <si>
    <t xml:space="preserve">Michelob Ultra Gold Organic Variety </t>
  </si>
  <si>
    <t>Red White &amp; Blueberry 30 Pack Cans</t>
  </si>
  <si>
    <t>Vermont IPA 16 oz 6/4 Pack Cans</t>
  </si>
  <si>
    <t>Summer Ale 12 oz 4/6 Pack Bottles</t>
  </si>
  <si>
    <t>Rotator Voodoo Ranger 1985 12 oz 4/6 Cans</t>
  </si>
  <si>
    <t>Beluga Blonde Ale 12 oz 4/6 Cans</t>
  </si>
  <si>
    <t>Participation Trophy Tangerine Wheat Ale 16 oz 6/4 Cans</t>
  </si>
  <si>
    <t>Pilsner Bear Pilsner 16 oz 6/4 Cans</t>
  </si>
  <si>
    <t>Space Potato NEIPA 16 oz 6/4 Cans</t>
  </si>
  <si>
    <t>Fairway IPA 16 oz 6/4 Pack Cans</t>
  </si>
  <si>
    <t>Watermelon Ale 16 oz 6/4 Cans</t>
  </si>
  <si>
    <t>USA Red, White, &amp; Blue</t>
  </si>
  <si>
    <t xml:space="preserve">South County Ranch Water Tequila Soda </t>
  </si>
  <si>
    <t>Bud Light Seltzer Cocktail Hour Variety</t>
  </si>
  <si>
    <t>Grey Sail Captain's Daughter 12oz 6/4pk Can</t>
  </si>
  <si>
    <t>Variety 12oz 3/8 Pack Cans</t>
  </si>
  <si>
    <t>Limoncello 750ml/ 6 Pack Bottle</t>
  </si>
  <si>
    <t>Single Bottle Limoncello 750 ml</t>
  </si>
  <si>
    <t>Citrus 16oz 12 Pack Can</t>
  </si>
  <si>
    <t>South County Distillers (Westerly RI)</t>
  </si>
  <si>
    <t>Summer Ale 12 oz 2/15 Pack Cans</t>
  </si>
  <si>
    <t>4 Loko Sour Seltzer Variety 12pk Can</t>
  </si>
  <si>
    <t>Blue Point Electric Lemonade 6/4PK Can</t>
  </si>
  <si>
    <t>Stony Creek Literhosen '21 1/6 Bbl</t>
  </si>
  <si>
    <t>BL Lemonade 25oz Can</t>
  </si>
  <si>
    <t>Ultra Seltzer Suitcase</t>
  </si>
  <si>
    <t>GL HAZY BEER HUG 4/6 Can</t>
  </si>
  <si>
    <t>LT Hit the Trail 12pk Can</t>
  </si>
  <si>
    <t>LT NORTH WEST IPA 2/12 CN</t>
  </si>
  <si>
    <t>LT SURVIVAL VARIETY 2/12 Can</t>
  </si>
  <si>
    <t>OC DAILY DOSE 2/15 CAN</t>
  </si>
  <si>
    <t>OC COPPER ALE 2/15 CAN</t>
  </si>
  <si>
    <t>JULY SALE ITEMS</t>
  </si>
  <si>
    <t>JULY PARTIAL POST ITEMS</t>
  </si>
  <si>
    <t>Busch Light 1/2 Barrel</t>
  </si>
  <si>
    <t>*NEW*</t>
  </si>
  <si>
    <t>New Belgium Voodoo Ranger 1/2 Barrel</t>
  </si>
  <si>
    <t>Gripah Grapefruit IPA 1/2 Barrel</t>
  </si>
  <si>
    <t>Good Old Tom NEIPA 1/6 Barrel</t>
  </si>
  <si>
    <t>Walk Your Horses IPA 1/6 Barrel</t>
  </si>
  <si>
    <t>Ninja Trail Green Tea Pale Ale 1/6 Barrel</t>
  </si>
  <si>
    <t>Dank Dust IPA  12 oz 4/6 Cans</t>
  </si>
  <si>
    <t>Summer Bliss Tropical Wheat Ale  12 oz 4/6 Cans</t>
  </si>
  <si>
    <t>Walk Your Horses IPA 16 oz 6/4 Cans</t>
  </si>
  <si>
    <t>Sun Juice Tropical Lager 12 oz 4/6 Cans</t>
  </si>
  <si>
    <t>Sun Juice Tropical Lager 2-12 Pack Cans</t>
  </si>
  <si>
    <t>Save The Sound Lager 12 oz 4/6 Cans</t>
  </si>
  <si>
    <t>Save The Sound Lager 2-12 Pack Cans</t>
  </si>
  <si>
    <t>Other Coast West Coast IPA 16 oz 6/4 Cans</t>
  </si>
  <si>
    <t>Bud Light Next Loose Bottles</t>
  </si>
  <si>
    <t>7/1 - 7/2</t>
  </si>
  <si>
    <t>7/11 - 7/13</t>
  </si>
  <si>
    <t>7/11 - 7/16</t>
  </si>
  <si>
    <t>8030</t>
  </si>
  <si>
    <t>8031</t>
  </si>
  <si>
    <t>8032</t>
  </si>
  <si>
    <t>8040</t>
  </si>
  <si>
    <t>8041</t>
  </si>
  <si>
    <t>8042</t>
  </si>
  <si>
    <t>Blue Point Summer Ale 15 Pack Cans</t>
  </si>
  <si>
    <t>Goose Island Summertime Kolsch 15 Pack Cans</t>
  </si>
  <si>
    <t>Budweiser Chelada</t>
  </si>
  <si>
    <t>Bud Light Chelada</t>
  </si>
  <si>
    <t>Bud Light Chelada 15/25 oz Cans</t>
  </si>
  <si>
    <t>SummerTime Kolsch 2/15 Pack 12 oz Cans</t>
  </si>
  <si>
    <t>Grand Shandy 16 oz 6/4 Cans</t>
  </si>
  <si>
    <t>Grand Shandy 1/6 Barrel</t>
  </si>
  <si>
    <t>Grand Shandy 1/2 Barrel</t>
  </si>
  <si>
    <t>Save The Sound Lager 1/2 Barrel</t>
  </si>
  <si>
    <t>Save The Sound Lager 1/6 Barrel</t>
  </si>
  <si>
    <t>T Hooker Chocolate '22 16oz 6/4 Can</t>
  </si>
  <si>
    <t>T Hooker Red '21 16oz 6/4 Can</t>
  </si>
  <si>
    <t>Stony Creek CBD Peach</t>
  </si>
  <si>
    <t>Stony Creek CBD Lemon/Lime</t>
  </si>
  <si>
    <t>Stony Creek Flotilla 16oz 6/4 Can</t>
  </si>
  <si>
    <t>Stony Creek Double Ruffled 16oz 6/4 Can</t>
  </si>
  <si>
    <t>Cisco Shark Tracker 2/12pk Can</t>
  </si>
  <si>
    <t>OLBC Trolling Atlantis 16oz 6/4 Can</t>
  </si>
  <si>
    <t>Epicure Damn Yankee 16oz 6/4 Can</t>
  </si>
  <si>
    <t>Epicure Price is Rice 16oz 6/4 Can</t>
  </si>
  <si>
    <t>Epicure Bogger 16oz 6/4 Can</t>
  </si>
  <si>
    <t>Bell's Hopslam '22 6/4 Can</t>
  </si>
  <si>
    <t>Bell's Rind Over Matter 6pk Can</t>
  </si>
  <si>
    <t>Bell's Lager of the Lakes 6pk Can</t>
  </si>
  <si>
    <t>Bell's Variety 12pk Bottle</t>
  </si>
  <si>
    <t>Bell's Double Two Hearted 6pk Bottle</t>
  </si>
  <si>
    <t>Bell's Incessant 6pk Bottle</t>
  </si>
  <si>
    <t>Neon Beer Hug 12 oz 4/6 Pack Cans</t>
  </si>
  <si>
    <t>Heineken Light 18 Pack Bottles</t>
  </si>
  <si>
    <t>7/1 - 7/16</t>
  </si>
  <si>
    <t>Bud Light Seltzer Cocktail Hour Variety 12 Pack Can</t>
  </si>
  <si>
    <t>Two Hearted IPA 19.2 oz 15 Pack Cans</t>
  </si>
  <si>
    <t>Bud Light Next 24pk Bottle</t>
  </si>
  <si>
    <t>Margaritaville Variety 12pk Bottle</t>
  </si>
  <si>
    <t>Moskato Life Strawberry 6pk</t>
  </si>
  <si>
    <t>Moskato Life Rose 6pk</t>
  </si>
  <si>
    <t>Stony Creek Bird Light 1/6BBL</t>
  </si>
  <si>
    <t>Stony Creek Spanky 1/6BBL</t>
  </si>
  <si>
    <t>NBB Belgian Sour 1/2BBL</t>
  </si>
  <si>
    <t>NBB La Folie 1/2BBL</t>
  </si>
  <si>
    <t>NBB Southern Vine 1/6BBL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</si>
</sst>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_)"/>
  </numFmts>
  <fonts count="7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3"/>
      <name val="Arial"/>
      <family val="2"/>
    </font>
    <font>
      <b/>
      <sz val="23"/>
      <color indexed="10"/>
      <name val="Arial"/>
      <family val="2"/>
    </font>
    <font>
      <sz val="23"/>
      <color indexed="10"/>
      <name val="Arial"/>
      <family val="2"/>
    </font>
    <font>
      <b/>
      <sz val="23"/>
      <name val="Arial"/>
      <family val="2"/>
    </font>
    <font>
      <sz val="24"/>
      <color rgb="FFFF0000"/>
      <name val="Arial"/>
      <family val="2"/>
    </font>
    <font>
      <b/>
      <sz val="24"/>
      <color indexed="13"/>
      <name val="Arial"/>
      <family val="2"/>
    </font>
    <font>
      <sz val="24"/>
      <name val="Arial"/>
      <family val="2"/>
    </font>
    <font>
      <sz val="24"/>
      <color indexed="10"/>
      <name val="Arial"/>
      <family val="2"/>
    </font>
    <font>
      <b/>
      <sz val="18"/>
      <color indexed="13"/>
      <name val="Arial"/>
      <family val="2"/>
    </font>
    <font>
      <b/>
      <sz val="23"/>
      <color indexed="13"/>
      <name val="Arial"/>
      <family val="2"/>
    </font>
    <font>
      <sz val="37"/>
      <name val="Arial"/>
      <family val="2"/>
    </font>
    <font>
      <sz val="37"/>
      <color indexed="10"/>
      <name val="Arial"/>
      <family val="2"/>
    </font>
    <font>
      <sz val="37"/>
      <color indexed="53"/>
      <name val="Arial"/>
      <family val="2"/>
    </font>
    <font>
      <b/>
      <sz val="37"/>
      <color indexed="10"/>
      <name val="Arial"/>
      <family val="2"/>
    </font>
    <font>
      <b/>
      <sz val="37"/>
      <color indexed="9"/>
      <name val="Arial"/>
      <family val="2"/>
    </font>
    <font>
      <b/>
      <sz val="37"/>
      <name val="Arial"/>
      <family val="2"/>
    </font>
    <font>
      <sz val="37"/>
      <color indexed="8"/>
      <name val="Arial"/>
      <family val="2"/>
    </font>
    <font>
      <sz val="37"/>
      <color indexed="9"/>
      <name val="Arial"/>
      <family val="2"/>
    </font>
    <font>
      <sz val="37"/>
      <color rgb="FFFF0000"/>
      <name val="Arial"/>
      <family val="2"/>
    </font>
    <font>
      <sz val="37"/>
      <color theme="0"/>
      <name val="Arial"/>
      <family val="2"/>
    </font>
    <font>
      <b/>
      <sz val="37"/>
      <color theme="0"/>
      <name val="Arial"/>
      <family val="2"/>
    </font>
    <font>
      <sz val="37"/>
      <color indexed="13"/>
      <name val="Arial"/>
      <family val="2"/>
    </font>
    <font>
      <sz val="30"/>
      <name val="Arial"/>
      <family val="2"/>
    </font>
    <font>
      <b/>
      <sz val="37"/>
      <color indexed="13"/>
      <name val="Arial"/>
      <family val="2"/>
    </font>
    <font>
      <b/>
      <sz val="37"/>
      <color indexed="42"/>
      <name val="Arial"/>
      <family val="2"/>
    </font>
    <font>
      <b/>
      <sz val="10"/>
      <name val="Arial"/>
      <family val="2"/>
    </font>
    <font>
      <sz val="40"/>
      <name val="Arial"/>
      <family val="2"/>
    </font>
    <font>
      <sz val="36"/>
      <name val="Arial"/>
      <family val="2"/>
    </font>
    <font>
      <sz val="40"/>
      <color indexed="10"/>
      <name val="Arial"/>
      <family val="2"/>
    </font>
    <font>
      <sz val="50"/>
      <name val="Arial"/>
      <family val="2"/>
    </font>
    <font>
      <b/>
      <sz val="36"/>
      <color theme="0"/>
      <name val="Arial"/>
      <family val="2"/>
    </font>
    <font>
      <b/>
      <sz val="50"/>
      <name val="Arial"/>
      <family val="2"/>
    </font>
    <font>
      <b/>
      <sz val="50"/>
      <color indexed="13"/>
      <name val="Arial"/>
      <family val="2"/>
    </font>
    <font>
      <b/>
      <sz val="50"/>
      <color indexed="9"/>
      <name val="Arial"/>
      <family val="2"/>
    </font>
    <font>
      <sz val="50"/>
      <color indexed="9"/>
      <name val="Arial"/>
      <family val="2"/>
    </font>
    <font>
      <sz val="50"/>
      <color indexed="10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36"/>
      <name val="Arial"/>
      <family val="2"/>
    </font>
    <font>
      <b/>
      <sz val="22"/>
      <color indexed="13"/>
      <name val="Arial"/>
      <family val="2"/>
    </font>
    <font>
      <b/>
      <sz val="37"/>
      <color rgb="FFFF0000"/>
      <name val="Arial"/>
      <family val="2"/>
    </font>
    <font>
      <b/>
      <sz val="40"/>
      <color theme="0"/>
      <name val="Arial"/>
      <family val="2"/>
    </font>
    <font>
      <b/>
      <sz val="40"/>
      <color indexed="9"/>
      <name val="Arial"/>
      <family val="2"/>
    </font>
    <font>
      <b/>
      <sz val="40"/>
      <name val="Arial"/>
      <family val="2"/>
    </font>
    <font>
      <b/>
      <sz val="42"/>
      <color theme="0"/>
      <name val="Arial"/>
      <family val="2"/>
    </font>
    <font>
      <b/>
      <sz val="42"/>
      <color indexed="9"/>
      <name val="Arial"/>
      <family val="2"/>
    </font>
    <font>
      <b/>
      <sz val="42"/>
      <name val="Arial"/>
      <family val="2"/>
    </font>
    <font>
      <b/>
      <sz val="38"/>
      <color theme="0"/>
      <name val="Arial"/>
      <family val="2"/>
    </font>
    <font>
      <b/>
      <sz val="38"/>
      <color indexed="9"/>
      <name val="Arial"/>
      <family val="2"/>
    </font>
    <font>
      <b/>
      <sz val="36"/>
      <color rgb="FFFF0000"/>
      <name val="Arial"/>
      <family val="2"/>
    </font>
    <font>
      <b/>
      <sz val="50"/>
      <color rgb="FFFF0000"/>
      <name val="Arial"/>
      <family val="2"/>
    </font>
    <font>
      <b/>
      <sz val="24"/>
      <color rgb="FFFF0000"/>
      <name val="Arial"/>
      <family val="2"/>
    </font>
    <font>
      <sz val="40"/>
      <color theme="0"/>
      <name val="Arial"/>
      <family val="2"/>
    </font>
    <font>
      <b/>
      <sz val="39"/>
      <color theme="0"/>
      <name val="Arial"/>
      <family val="2"/>
    </font>
    <font>
      <sz val="37"/>
      <color theme="1"/>
      <name val="Arial"/>
      <family val="2"/>
    </font>
    <font>
      <b/>
      <sz val="37"/>
      <color theme="1"/>
      <name val="Arial"/>
      <family val="2"/>
    </font>
    <font>
      <b/>
      <sz val="40"/>
      <color indexed="13"/>
      <name val="Arial"/>
      <family val="2"/>
    </font>
    <font>
      <b/>
      <sz val="40"/>
      <color rgb="FFFF0000"/>
      <name val="Arial"/>
      <family val="2"/>
    </font>
    <font>
      <b/>
      <sz val="44"/>
      <color indexed="9"/>
      <name val="Arial"/>
      <family val="2"/>
    </font>
    <font>
      <b/>
      <sz val="44"/>
      <color theme="0"/>
      <name val="Arial"/>
      <family val="2"/>
    </font>
    <font>
      <sz val="38"/>
      <name val="Arial"/>
      <family val="2"/>
    </font>
    <font>
      <sz val="38"/>
      <color indexed="10"/>
      <name val="Arial"/>
      <family val="2"/>
    </font>
    <font>
      <sz val="38"/>
      <color rgb="FFFF0000"/>
      <name val="Arial"/>
      <family val="2"/>
    </font>
    <font>
      <b/>
      <sz val="38"/>
      <color rgb="FFFF0000"/>
      <name val="Arial"/>
      <family val="2"/>
    </font>
    <font>
      <b/>
      <sz val="38"/>
      <name val="Arial"/>
      <family val="2"/>
    </font>
    <font>
      <b/>
      <sz val="38"/>
      <color indexed="10"/>
      <name val="Arial"/>
      <family val="2"/>
    </font>
    <font>
      <sz val="38"/>
      <color indexed="9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8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sz val="5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206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15" fontId="6" fillId="0" borderId="3" xfId="1" applyNumberFormat="1" applyFont="1" applyBorder="1" applyAlignment="1">
      <alignment horizontal="left"/>
    </xf>
    <xf numFmtId="15" fontId="8" fillId="0" borderId="2" xfId="1" applyNumberFormat="1" applyFont="1" applyBorder="1" applyAlignment="1">
      <alignment horizontal="left"/>
    </xf>
    <xf numFmtId="15" fontId="8" fillId="0" borderId="3" xfId="1" applyNumberFormat="1" applyFont="1" applyBorder="1" applyAlignment="1">
      <alignment horizontal="left"/>
    </xf>
    <xf numFmtId="49" fontId="6" fillId="0" borderId="4" xfId="1" applyNumberFormat="1" applyFont="1" applyBorder="1" applyAlignment="1">
      <alignment horizontal="center"/>
    </xf>
    <xf numFmtId="0" fontId="10" fillId="2" borderId="14" xfId="1" applyFont="1" applyFill="1" applyBorder="1" applyAlignment="1">
      <alignment horizontal="center" wrapText="1"/>
    </xf>
    <xf numFmtId="2" fontId="7" fillId="2" borderId="17" xfId="1" applyNumberFormat="1" applyFont="1" applyFill="1" applyBorder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164" fontId="12" fillId="0" borderId="0" xfId="1" applyNumberFormat="1" applyFont="1"/>
    <xf numFmtId="0" fontId="13" fillId="0" borderId="0" xfId="1" applyFont="1" applyAlignment="1">
      <alignment horizontal="center"/>
    </xf>
    <xf numFmtId="2" fontId="12" fillId="0" borderId="0" xfId="1" applyNumberFormat="1" applyFont="1"/>
    <xf numFmtId="2" fontId="12" fillId="0" borderId="0" xfId="1" applyNumberFormat="1" applyFont="1" applyAlignment="1">
      <alignment horizontal="center"/>
    </xf>
    <xf numFmtId="2" fontId="12" fillId="0" borderId="10" xfId="1" applyNumberFormat="1" applyFont="1" applyBorder="1" applyAlignment="1">
      <alignment horizontal="center"/>
    </xf>
    <xf numFmtId="0" fontId="12" fillId="0" borderId="18" xfId="1" applyFont="1" applyBorder="1" applyAlignment="1">
      <alignment horizontal="center"/>
    </xf>
    <xf numFmtId="2" fontId="13" fillId="0" borderId="11" xfId="1" applyNumberFormat="1" applyFont="1" applyBorder="1" applyAlignment="1">
      <alignment horizontal="center"/>
    </xf>
    <xf numFmtId="0" fontId="12" fillId="0" borderId="5" xfId="1" applyFont="1" applyBorder="1"/>
    <xf numFmtId="0" fontId="12" fillId="0" borderId="18" xfId="1" applyFont="1" applyBorder="1"/>
    <xf numFmtId="0" fontId="12" fillId="0" borderId="10" xfId="1" applyFont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2" fillId="4" borderId="18" xfId="1" applyFont="1" applyFill="1" applyBorder="1" applyAlignment="1">
      <alignment horizontal="center"/>
    </xf>
    <xf numFmtId="0" fontId="15" fillId="4" borderId="11" xfId="1" applyFont="1" applyFill="1" applyBorder="1" applyAlignment="1">
      <alignment horizontal="center"/>
    </xf>
    <xf numFmtId="0" fontId="16" fillId="4" borderId="5" xfId="1" applyFont="1" applyFill="1" applyBorder="1"/>
    <xf numFmtId="0" fontId="16" fillId="4" borderId="18" xfId="1" applyFont="1" applyFill="1" applyBorder="1"/>
    <xf numFmtId="0" fontId="12" fillId="4" borderId="10" xfId="1" applyFont="1" applyFill="1" applyBorder="1" applyAlignment="1">
      <alignment horizontal="center"/>
    </xf>
    <xf numFmtId="0" fontId="13" fillId="0" borderId="11" xfId="1" applyFont="1" applyBorder="1" applyAlignment="1">
      <alignment horizontal="center"/>
    </xf>
    <xf numFmtId="0" fontId="15" fillId="4" borderId="20" xfId="1" applyFont="1" applyFill="1" applyBorder="1" applyAlignment="1">
      <alignment horizontal="center"/>
    </xf>
    <xf numFmtId="0" fontId="16" fillId="4" borderId="9" xfId="1" applyFont="1" applyFill="1" applyBorder="1"/>
    <xf numFmtId="0" fontId="12" fillId="4" borderId="19" xfId="1" applyFont="1" applyFill="1" applyBorder="1" applyAlignment="1">
      <alignment horizontal="center"/>
    </xf>
    <xf numFmtId="2" fontId="12" fillId="0" borderId="11" xfId="1" applyNumberFormat="1" applyFont="1" applyBorder="1" applyAlignment="1">
      <alignment horizontal="center"/>
    </xf>
    <xf numFmtId="2" fontId="16" fillId="6" borderId="24" xfId="1" applyNumberFormat="1" applyFont="1" applyFill="1" applyBorder="1"/>
    <xf numFmtId="0" fontId="13" fillId="6" borderId="0" xfId="1" applyFont="1" applyFill="1" applyAlignment="1">
      <alignment horizontal="center"/>
    </xf>
    <xf numFmtId="0" fontId="16" fillId="6" borderId="0" xfId="1" applyFont="1" applyFill="1" applyAlignment="1">
      <alignment horizontal="center"/>
    </xf>
    <xf numFmtId="0" fontId="15" fillId="6" borderId="24" xfId="1" applyFont="1" applyFill="1" applyBorder="1" applyAlignment="1">
      <alignment horizontal="center"/>
    </xf>
    <xf numFmtId="0" fontId="17" fillId="6" borderId="0" xfId="1" applyFont="1" applyFill="1"/>
    <xf numFmtId="0" fontId="18" fillId="6" borderId="25" xfId="1" applyFont="1" applyFill="1" applyBorder="1" applyAlignment="1">
      <alignment horizontal="center"/>
    </xf>
    <xf numFmtId="2" fontId="12" fillId="0" borderId="13" xfId="1" applyNumberFormat="1" applyFont="1" applyBorder="1" applyAlignment="1">
      <alignment horizontal="center"/>
    </xf>
    <xf numFmtId="0" fontId="12" fillId="0" borderId="16" xfId="1" applyFont="1" applyBorder="1"/>
    <xf numFmtId="2" fontId="13" fillId="0" borderId="22" xfId="1" applyNumberFormat="1" applyFont="1" applyBorder="1" applyAlignment="1">
      <alignment horizontal="center"/>
    </xf>
    <xf numFmtId="165" fontId="12" fillId="0" borderId="10" xfId="1" applyNumberFormat="1" applyFont="1" applyBorder="1" applyAlignment="1">
      <alignment horizontal="center"/>
    </xf>
    <xf numFmtId="0" fontId="15" fillId="6" borderId="20" xfId="1" applyFont="1" applyFill="1" applyBorder="1" applyAlignment="1">
      <alignment horizontal="center"/>
    </xf>
    <xf numFmtId="0" fontId="17" fillId="8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16" fillId="4" borderId="11" xfId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9" fillId="4" borderId="5" xfId="1" applyFont="1" applyFill="1" applyBorder="1"/>
    <xf numFmtId="0" fontId="18" fillId="4" borderId="18" xfId="1" applyFont="1" applyFill="1" applyBorder="1" applyAlignment="1">
      <alignment horizontal="center"/>
    </xf>
    <xf numFmtId="0" fontId="12" fillId="0" borderId="9" xfId="1" applyFont="1" applyBorder="1"/>
    <xf numFmtId="0" fontId="12" fillId="0" borderId="21" xfId="1" applyFont="1" applyBorder="1"/>
    <xf numFmtId="0" fontId="19" fillId="4" borderId="5" xfId="1" applyFont="1" applyFill="1" applyBorder="1" applyAlignment="1">
      <alignment horizontal="center"/>
    </xf>
    <xf numFmtId="165" fontId="20" fillId="0" borderId="10" xfId="1" applyNumberFormat="1" applyFont="1" applyBorder="1" applyAlignment="1">
      <alignment horizontal="center"/>
    </xf>
    <xf numFmtId="2" fontId="20" fillId="0" borderId="10" xfId="1" applyNumberFormat="1" applyFont="1" applyBorder="1" applyAlignment="1">
      <alignment horizontal="center"/>
    </xf>
    <xf numFmtId="0" fontId="20" fillId="0" borderId="5" xfId="1" applyFont="1" applyBorder="1"/>
    <xf numFmtId="0" fontId="20" fillId="0" borderId="18" xfId="1" applyFont="1" applyBorder="1"/>
    <xf numFmtId="0" fontId="20" fillId="0" borderId="10" xfId="1" applyFont="1" applyBorder="1" applyAlignment="1">
      <alignment horizontal="center"/>
    </xf>
    <xf numFmtId="0" fontId="18" fillId="4" borderId="10" xfId="1" applyFont="1" applyFill="1" applyBorder="1" applyAlignment="1">
      <alignment horizontal="center"/>
    </xf>
    <xf numFmtId="0" fontId="17" fillId="8" borderId="24" xfId="1" applyFont="1" applyFill="1" applyBorder="1" applyAlignment="1">
      <alignment horizontal="center"/>
    </xf>
    <xf numFmtId="0" fontId="16" fillId="4" borderId="18" xfId="1" applyFont="1" applyFill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6" fillId="4" borderId="10" xfId="1" applyFont="1" applyFill="1" applyBorder="1" applyAlignment="1">
      <alignment horizontal="center"/>
    </xf>
    <xf numFmtId="0" fontId="19" fillId="4" borderId="10" xfId="1" applyFont="1" applyFill="1" applyBorder="1" applyAlignment="1">
      <alignment horizontal="center"/>
    </xf>
    <xf numFmtId="0" fontId="14" fillId="4" borderId="19" xfId="1" applyFont="1" applyFill="1" applyBorder="1" applyAlignment="1">
      <alignment horizontal="center"/>
    </xf>
    <xf numFmtId="0" fontId="16" fillId="4" borderId="21" xfId="1" applyFont="1" applyFill="1" applyBorder="1" applyAlignment="1">
      <alignment horizontal="center"/>
    </xf>
    <xf numFmtId="0" fontId="18" fillId="4" borderId="19" xfId="1" applyFont="1" applyFill="1" applyBorder="1" applyAlignment="1">
      <alignment horizontal="center"/>
    </xf>
    <xf numFmtId="0" fontId="12" fillId="7" borderId="10" xfId="1" applyFont="1" applyFill="1" applyBorder="1" applyAlignment="1">
      <alignment horizontal="center"/>
    </xf>
    <xf numFmtId="2" fontId="13" fillId="0" borderId="10" xfId="1" applyNumberFormat="1" applyFont="1" applyBorder="1" applyAlignment="1">
      <alignment horizontal="center"/>
    </xf>
    <xf numFmtId="0" fontId="19" fillId="4" borderId="10" xfId="1" applyFont="1" applyFill="1" applyBorder="1"/>
    <xf numFmtId="2" fontId="12" fillId="0" borderId="18" xfId="1" applyNumberFormat="1" applyFont="1" applyBorder="1" applyAlignment="1">
      <alignment horizontal="center"/>
    </xf>
    <xf numFmtId="0" fontId="16" fillId="4" borderId="11" xfId="1" applyFont="1" applyFill="1" applyBorder="1"/>
    <xf numFmtId="0" fontId="21" fillId="7" borderId="5" xfId="1" applyFont="1" applyFill="1" applyBorder="1"/>
    <xf numFmtId="0" fontId="21" fillId="7" borderId="10" xfId="1" applyFont="1" applyFill="1" applyBorder="1" applyAlignment="1">
      <alignment horizontal="center"/>
    </xf>
    <xf numFmtId="0" fontId="12" fillId="4" borderId="11" xfId="1" applyFont="1" applyFill="1" applyBorder="1"/>
    <xf numFmtId="2" fontId="12" fillId="4" borderId="5" xfId="1" applyNumberFormat="1" applyFont="1" applyFill="1" applyBorder="1"/>
    <xf numFmtId="0" fontId="12" fillId="7" borderId="5" xfId="1" applyFont="1" applyFill="1" applyBorder="1"/>
    <xf numFmtId="2" fontId="23" fillId="4" borderId="10" xfId="1" applyNumberFormat="1" applyFont="1" applyFill="1" applyBorder="1" applyAlignment="1">
      <alignment horizontal="center"/>
    </xf>
    <xf numFmtId="2" fontId="12" fillId="7" borderId="10" xfId="1" applyNumberFormat="1" applyFont="1" applyFill="1" applyBorder="1" applyAlignment="1">
      <alignment horizontal="center"/>
    </xf>
    <xf numFmtId="0" fontId="13" fillId="0" borderId="5" xfId="1" applyFont="1" applyBorder="1"/>
    <xf numFmtId="0" fontId="13" fillId="0" borderId="18" xfId="1" applyFont="1" applyBorder="1"/>
    <xf numFmtId="2" fontId="13" fillId="4" borderId="5" xfId="1" applyNumberFormat="1" applyFont="1" applyFill="1" applyBorder="1"/>
    <xf numFmtId="2" fontId="12" fillId="4" borderId="10" xfId="1" applyNumberFormat="1" applyFont="1" applyFill="1" applyBorder="1" applyAlignment="1">
      <alignment horizontal="center"/>
    </xf>
    <xf numFmtId="0" fontId="12" fillId="4" borderId="20" xfId="1" applyFont="1" applyFill="1" applyBorder="1"/>
    <xf numFmtId="2" fontId="12" fillId="4" borderId="9" xfId="1" applyNumberFormat="1" applyFont="1" applyFill="1" applyBorder="1"/>
    <xf numFmtId="0" fontId="15" fillId="4" borderId="9" xfId="1" applyFont="1" applyFill="1" applyBorder="1" applyAlignment="1">
      <alignment horizontal="center"/>
    </xf>
    <xf numFmtId="0" fontId="12" fillId="4" borderId="21" xfId="1" applyFont="1" applyFill="1" applyBorder="1" applyAlignment="1">
      <alignment horizontal="center"/>
    </xf>
    <xf numFmtId="0" fontId="17" fillId="0" borderId="26" xfId="1" applyFont="1" applyBorder="1" applyAlignment="1">
      <alignment horizontal="center"/>
    </xf>
    <xf numFmtId="0" fontId="17" fillId="0" borderId="24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17" fillId="0" borderId="25" xfId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15" fillId="0" borderId="22" xfId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17" fillId="0" borderId="23" xfId="1" applyFont="1" applyBorder="1" applyAlignment="1">
      <alignment horizontal="center"/>
    </xf>
    <xf numFmtId="2" fontId="13" fillId="0" borderId="0" xfId="1" applyNumberFormat="1" applyFont="1" applyAlignment="1">
      <alignment horizontal="center"/>
    </xf>
    <xf numFmtId="0" fontId="24" fillId="0" borderId="0" xfId="1" applyFont="1"/>
    <xf numFmtId="0" fontId="12" fillId="3" borderId="10" xfId="1" applyFont="1" applyFill="1" applyBorder="1" applyAlignment="1">
      <alignment horizontal="center"/>
    </xf>
    <xf numFmtId="0" fontId="12" fillId="0" borderId="10" xfId="1" applyFont="1" applyBorder="1"/>
    <xf numFmtId="0" fontId="12" fillId="7" borderId="0" xfId="1" applyFont="1" applyFill="1"/>
    <xf numFmtId="0" fontId="17" fillId="0" borderId="19" xfId="1" applyFont="1" applyBorder="1" applyAlignment="1">
      <alignment horizontal="center"/>
    </xf>
    <xf numFmtId="0" fontId="17" fillId="0" borderId="20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7" fillId="0" borderId="22" xfId="1" applyFont="1" applyBorder="1" applyAlignment="1">
      <alignment horizontal="center"/>
    </xf>
    <xf numFmtId="0" fontId="17" fillId="4" borderId="11" xfId="1" applyFont="1" applyFill="1" applyBorder="1" applyAlignment="1">
      <alignment horizontal="center"/>
    </xf>
    <xf numFmtId="2" fontId="12" fillId="3" borderId="10" xfId="1" applyNumberFormat="1" applyFont="1" applyFill="1" applyBorder="1" applyAlignment="1">
      <alignment horizontal="center"/>
    </xf>
    <xf numFmtId="0" fontId="12" fillId="0" borderId="24" xfId="1" applyFont="1" applyBorder="1"/>
    <xf numFmtId="2" fontId="14" fillId="4" borderId="10" xfId="1" applyNumberFormat="1" applyFont="1" applyFill="1" applyBorder="1" applyAlignment="1">
      <alignment horizontal="center"/>
    </xf>
    <xf numFmtId="165" fontId="19" fillId="4" borderId="10" xfId="1" applyNumberFormat="1" applyFont="1" applyFill="1" applyBorder="1" applyAlignment="1">
      <alignment horizontal="center"/>
    </xf>
    <xf numFmtId="0" fontId="17" fillId="4" borderId="10" xfId="1" applyFont="1" applyFill="1" applyBorder="1" applyAlignment="1">
      <alignment horizontal="center"/>
    </xf>
    <xf numFmtId="2" fontId="13" fillId="0" borderId="0" xfId="1" applyNumberFormat="1" applyFont="1"/>
    <xf numFmtId="0" fontId="14" fillId="4" borderId="18" xfId="1" applyFont="1" applyFill="1" applyBorder="1" applyAlignment="1">
      <alignment horizontal="center"/>
    </xf>
    <xf numFmtId="2" fontId="14" fillId="4" borderId="18" xfId="1" applyNumberFormat="1" applyFont="1" applyFill="1" applyBorder="1" applyAlignment="1">
      <alignment horizontal="center"/>
    </xf>
    <xf numFmtId="0" fontId="19" fillId="4" borderId="11" xfId="1" applyFont="1" applyFill="1" applyBorder="1" applyAlignment="1">
      <alignment horizontal="center"/>
    </xf>
    <xf numFmtId="0" fontId="19" fillId="4" borderId="19" xfId="1" applyFont="1" applyFill="1" applyBorder="1" applyAlignment="1">
      <alignment horizontal="center"/>
    </xf>
    <xf numFmtId="0" fontId="26" fillId="4" borderId="10" xfId="1" applyFont="1" applyFill="1" applyBorder="1" applyAlignment="1">
      <alignment horizontal="center"/>
    </xf>
    <xf numFmtId="0" fontId="26" fillId="4" borderId="18" xfId="1" applyFont="1" applyFill="1" applyBorder="1" applyAlignment="1">
      <alignment horizontal="center"/>
    </xf>
    <xf numFmtId="165" fontId="14" fillId="4" borderId="10" xfId="1" applyNumberFormat="1" applyFont="1" applyFill="1" applyBorder="1" applyAlignment="1">
      <alignment horizontal="center"/>
    </xf>
    <xf numFmtId="0" fontId="16" fillId="4" borderId="26" xfId="1" applyFont="1" applyFill="1" applyBorder="1" applyAlignment="1">
      <alignment horizontal="center"/>
    </xf>
    <xf numFmtId="0" fontId="15" fillId="4" borderId="10" xfId="1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1" fillId="0" borderId="10" xfId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0" fontId="1" fillId="0" borderId="10" xfId="1" applyBorder="1"/>
    <xf numFmtId="0" fontId="1" fillId="0" borderId="5" xfId="1" applyBorder="1" applyAlignment="1">
      <alignment horizontal="left"/>
    </xf>
    <xf numFmtId="0" fontId="1" fillId="0" borderId="5" xfId="1" applyBorder="1" applyAlignment="1">
      <alignment horizontal="center"/>
    </xf>
    <xf numFmtId="0" fontId="27" fillId="0" borderId="0" xfId="1" applyFont="1"/>
    <xf numFmtId="1" fontId="1" fillId="0" borderId="10" xfId="1" applyNumberFormat="1" applyBorder="1" applyAlignment="1">
      <alignment horizontal="center"/>
    </xf>
    <xf numFmtId="0" fontId="28" fillId="0" borderId="0" xfId="1" applyFont="1"/>
    <xf numFmtId="1" fontId="28" fillId="0" borderId="0" xfId="1" applyNumberFormat="1" applyFont="1" applyAlignment="1">
      <alignment horizontal="center"/>
    </xf>
    <xf numFmtId="0" fontId="28" fillId="0" borderId="0" xfId="1" applyFont="1" applyAlignment="1">
      <alignment horizontal="center"/>
    </xf>
    <xf numFmtId="2" fontId="28" fillId="0" borderId="0" xfId="1" applyNumberFormat="1" applyFont="1"/>
    <xf numFmtId="2" fontId="29" fillId="0" borderId="10" xfId="1" applyNumberFormat="1" applyFont="1" applyBorder="1" applyAlignment="1">
      <alignment horizontal="center"/>
    </xf>
    <xf numFmtId="0" fontId="29" fillId="0" borderId="11" xfId="1" applyFont="1" applyBorder="1" applyAlignment="1">
      <alignment horizontal="center"/>
    </xf>
    <xf numFmtId="0" fontId="29" fillId="0" borderId="18" xfId="1" applyFont="1" applyBorder="1"/>
    <xf numFmtId="0" fontId="29" fillId="0" borderId="10" xfId="1" applyFont="1" applyBorder="1" applyAlignment="1">
      <alignment horizontal="center"/>
    </xf>
    <xf numFmtId="0" fontId="30" fillId="0" borderId="0" xfId="1" applyFont="1"/>
    <xf numFmtId="2" fontId="29" fillId="3" borderId="10" xfId="1" applyNumberFormat="1" applyFont="1" applyFill="1" applyBorder="1" applyAlignment="1">
      <alignment horizontal="center"/>
    </xf>
    <xf numFmtId="0" fontId="31" fillId="0" borderId="5" xfId="1" applyFont="1" applyBorder="1"/>
    <xf numFmtId="1" fontId="28" fillId="0" borderId="19" xfId="1" applyNumberFormat="1" applyFont="1" applyBorder="1" applyAlignment="1">
      <alignment horizontal="center"/>
    </xf>
    <xf numFmtId="0" fontId="28" fillId="0" borderId="19" xfId="1" applyFont="1" applyBorder="1" applyAlignment="1">
      <alignment horizontal="center"/>
    </xf>
    <xf numFmtId="0" fontId="28" fillId="0" borderId="20" xfId="1" applyFont="1" applyBorder="1" applyAlignment="1">
      <alignment horizontal="center"/>
    </xf>
    <xf numFmtId="1" fontId="28" fillId="0" borderId="13" xfId="1" applyNumberFormat="1" applyFont="1" applyBorder="1" applyAlignment="1">
      <alignment horizontal="center"/>
    </xf>
    <xf numFmtId="0" fontId="28" fillId="0" borderId="13" xfId="1" applyFont="1" applyBorder="1" applyAlignment="1">
      <alignment horizontal="center"/>
    </xf>
    <xf numFmtId="0" fontId="28" fillId="0" borderId="22" xfId="1" applyFont="1" applyBorder="1" applyAlignment="1">
      <alignment horizontal="center"/>
    </xf>
    <xf numFmtId="0" fontId="31" fillId="0" borderId="0" xfId="1" applyFont="1"/>
    <xf numFmtId="1" fontId="31" fillId="0" borderId="0" xfId="1" applyNumberFormat="1" applyFont="1"/>
    <xf numFmtId="1" fontId="31" fillId="0" borderId="0" xfId="1" applyNumberFormat="1" applyFont="1" applyAlignment="1">
      <alignment horizontal="center"/>
    </xf>
    <xf numFmtId="0" fontId="31" fillId="0" borderId="0" xfId="1" applyFont="1" applyAlignment="1">
      <alignment horizontal="center"/>
    </xf>
    <xf numFmtId="2" fontId="31" fillId="0" borderId="0" xfId="1" applyNumberFormat="1" applyFont="1"/>
    <xf numFmtId="2" fontId="31" fillId="0" borderId="10" xfId="1" applyNumberFormat="1" applyFont="1" applyBorder="1" applyAlignment="1">
      <alignment horizontal="center"/>
    </xf>
    <xf numFmtId="0" fontId="31" fillId="0" borderId="18" xfId="1" applyFont="1" applyBorder="1"/>
    <xf numFmtId="0" fontId="31" fillId="0" borderId="10" xfId="1" applyFont="1" applyBorder="1" applyAlignment="1">
      <alignment horizontal="center"/>
    </xf>
    <xf numFmtId="2" fontId="31" fillId="0" borderId="25" xfId="1" applyNumberFormat="1" applyFont="1" applyBorder="1"/>
    <xf numFmtId="2" fontId="31" fillId="0" borderId="11" xfId="1" applyNumberFormat="1" applyFont="1" applyBorder="1" applyAlignment="1">
      <alignment horizontal="center"/>
    </xf>
    <xf numFmtId="2" fontId="31" fillId="0" borderId="5" xfId="1" applyNumberFormat="1" applyFont="1" applyBorder="1" applyAlignment="1">
      <alignment horizontal="center"/>
    </xf>
    <xf numFmtId="0" fontId="31" fillId="0" borderId="25" xfId="1" applyFont="1" applyBorder="1"/>
    <xf numFmtId="1" fontId="31" fillId="0" borderId="19" xfId="1" applyNumberFormat="1" applyFont="1" applyBorder="1" applyAlignment="1">
      <alignment horizontal="center"/>
    </xf>
    <xf numFmtId="0" fontId="31" fillId="0" borderId="19" xfId="1" applyFont="1" applyBorder="1" applyAlignment="1">
      <alignment horizontal="center"/>
    </xf>
    <xf numFmtId="0" fontId="31" fillId="0" borderId="9" xfId="1" applyFont="1" applyBorder="1" applyAlignment="1">
      <alignment horizontal="center"/>
    </xf>
    <xf numFmtId="1" fontId="31" fillId="0" borderId="13" xfId="1" applyNumberFormat="1" applyFont="1" applyBorder="1" applyAlignment="1">
      <alignment horizontal="center"/>
    </xf>
    <xf numFmtId="0" fontId="31" fillId="0" borderId="13" xfId="1" applyFont="1" applyBorder="1" applyAlignment="1">
      <alignment horizontal="center"/>
    </xf>
    <xf numFmtId="0" fontId="31" fillId="0" borderId="16" xfId="1" applyFont="1" applyBorder="1" applyAlignment="1">
      <alignment horizontal="center"/>
    </xf>
    <xf numFmtId="1" fontId="31" fillId="0" borderId="26" xfId="1" applyNumberFormat="1" applyFont="1" applyBorder="1" applyAlignment="1">
      <alignment horizontal="center"/>
    </xf>
    <xf numFmtId="0" fontId="31" fillId="0" borderId="26" xfId="1" applyFont="1" applyBorder="1" applyAlignment="1">
      <alignment horizontal="center"/>
    </xf>
    <xf numFmtId="0" fontId="36" fillId="16" borderId="24" xfId="1" applyFont="1" applyFill="1" applyBorder="1" applyAlignment="1">
      <alignment horizontal="center"/>
    </xf>
    <xf numFmtId="0" fontId="36" fillId="16" borderId="0" xfId="1" applyFont="1" applyFill="1" applyAlignment="1">
      <alignment horizontal="center"/>
    </xf>
    <xf numFmtId="0" fontId="38" fillId="0" borderId="0" xfId="1" applyFont="1"/>
    <xf numFmtId="0" fontId="38" fillId="0" borderId="0" xfId="1" applyFont="1" applyAlignment="1">
      <alignment horizontal="center"/>
    </xf>
    <xf numFmtId="0" fontId="38" fillId="0" borderId="10" xfId="1" applyFont="1" applyBorder="1" applyAlignment="1">
      <alignment horizontal="center"/>
    </xf>
    <xf numFmtId="0" fontId="39" fillId="0" borderId="0" xfId="1" applyFont="1" applyAlignment="1">
      <alignment horizontal="center"/>
    </xf>
    <xf numFmtId="0" fontId="40" fillId="0" borderId="0" xfId="1" applyFont="1"/>
    <xf numFmtId="2" fontId="8" fillId="0" borderId="10" xfId="1" applyNumberFormat="1" applyFont="1" applyBorder="1" applyAlignment="1">
      <alignment horizontal="center"/>
    </xf>
    <xf numFmtId="15" fontId="8" fillId="0" borderId="5" xfId="1" applyNumberFormat="1" applyFont="1" applyBorder="1" applyAlignment="1">
      <alignment horizontal="left"/>
    </xf>
    <xf numFmtId="0" fontId="8" fillId="0" borderId="5" xfId="1" applyFont="1" applyBorder="1"/>
    <xf numFmtId="2" fontId="9" fillId="0" borderId="10" xfId="1" applyNumberFormat="1" applyFont="1" applyBorder="1" applyAlignment="1">
      <alignment horizontal="center"/>
    </xf>
    <xf numFmtId="0" fontId="8" fillId="0" borderId="9" xfId="1" applyFont="1" applyBorder="1"/>
    <xf numFmtId="2" fontId="8" fillId="3" borderId="10" xfId="1" applyNumberFormat="1" applyFont="1" applyFill="1" applyBorder="1" applyAlignment="1">
      <alignment horizontal="center"/>
    </xf>
    <xf numFmtId="0" fontId="8" fillId="3" borderId="10" xfId="1" applyFont="1" applyFill="1" applyBorder="1" applyAlignment="1">
      <alignment horizontal="center"/>
    </xf>
    <xf numFmtId="0" fontId="8" fillId="0" borderId="6" xfId="1" applyFont="1" applyBorder="1"/>
    <xf numFmtId="2" fontId="8" fillId="0" borderId="4" xfId="1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49" fontId="1" fillId="0" borderId="10" xfId="1" applyNumberFormat="1" applyBorder="1" applyAlignment="1">
      <alignment horizontal="center"/>
    </xf>
    <xf numFmtId="2" fontId="12" fillId="7" borderId="11" xfId="1" applyNumberFormat="1" applyFont="1" applyFill="1" applyBorder="1" applyAlignment="1">
      <alignment horizontal="center"/>
    </xf>
    <xf numFmtId="2" fontId="22" fillId="7" borderId="5" xfId="1" applyNumberFormat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29" fillId="0" borderId="5" xfId="1" applyFont="1" applyBorder="1" applyAlignment="1">
      <alignment horizontal="center"/>
    </xf>
    <xf numFmtId="0" fontId="12" fillId="7" borderId="0" xfId="1" applyFont="1" applyFill="1" applyAlignment="1">
      <alignment horizontal="center"/>
    </xf>
    <xf numFmtId="0" fontId="22" fillId="7" borderId="0" xfId="1" applyFont="1" applyFill="1"/>
    <xf numFmtId="2" fontId="21" fillId="7" borderId="11" xfId="1" applyNumberFormat="1" applyFont="1" applyFill="1" applyBorder="1" applyAlignment="1">
      <alignment horizontal="center"/>
    </xf>
    <xf numFmtId="0" fontId="22" fillId="7" borderId="0" xfId="1" applyFont="1" applyFill="1" applyAlignment="1">
      <alignment horizontal="center"/>
    </xf>
    <xf numFmtId="2" fontId="22" fillId="7" borderId="0" xfId="1" applyNumberFormat="1" applyFont="1" applyFill="1" applyAlignment="1">
      <alignment horizontal="center"/>
    </xf>
    <xf numFmtId="165" fontId="22" fillId="7" borderId="0" xfId="1" applyNumberFormat="1" applyFont="1" applyFill="1" applyAlignment="1">
      <alignment horizontal="center"/>
    </xf>
    <xf numFmtId="0" fontId="32" fillId="3" borderId="5" xfId="1" applyFont="1" applyFill="1" applyBorder="1" applyAlignment="1">
      <alignment horizontal="center"/>
    </xf>
    <xf numFmtId="0" fontId="29" fillId="3" borderId="5" xfId="1" applyFont="1" applyFill="1" applyBorder="1" applyAlignment="1">
      <alignment horizontal="left"/>
    </xf>
    <xf numFmtId="0" fontId="29" fillId="3" borderId="10" xfId="1" applyFont="1" applyFill="1" applyBorder="1" applyAlignment="1">
      <alignment horizontal="center"/>
    </xf>
    <xf numFmtId="0" fontId="41" fillId="0" borderId="11" xfId="1" applyFont="1" applyBorder="1" applyAlignment="1">
      <alignment horizontal="center"/>
    </xf>
    <xf numFmtId="0" fontId="22" fillId="7" borderId="25" xfId="1" applyFont="1" applyFill="1" applyBorder="1" applyAlignment="1">
      <alignment horizontal="center"/>
    </xf>
    <xf numFmtId="2" fontId="22" fillId="7" borderId="24" xfId="1" applyNumberFormat="1" applyFont="1" applyFill="1" applyBorder="1" applyAlignment="1">
      <alignment horizontal="center"/>
    </xf>
    <xf numFmtId="0" fontId="28" fillId="0" borderId="10" xfId="1" applyFont="1" applyBorder="1" applyAlignment="1">
      <alignment horizontal="center"/>
    </xf>
    <xf numFmtId="2" fontId="28" fillId="0" borderId="10" xfId="1" applyNumberFormat="1" applyFont="1" applyBorder="1" applyAlignment="1">
      <alignment horizontal="center"/>
    </xf>
    <xf numFmtId="2" fontId="29" fillId="0" borderId="5" xfId="1" applyNumberFormat="1" applyFont="1" applyBorder="1" applyAlignment="1">
      <alignment horizontal="center"/>
    </xf>
    <xf numFmtId="2" fontId="8" fillId="0" borderId="12" xfId="1" applyNumberFormat="1" applyFont="1" applyBorder="1" applyAlignment="1">
      <alignment horizontal="center"/>
    </xf>
    <xf numFmtId="2" fontId="21" fillId="7" borderId="5" xfId="1" applyNumberFormat="1" applyFont="1" applyFill="1" applyBorder="1" applyAlignment="1">
      <alignment horizontal="center"/>
    </xf>
    <xf numFmtId="0" fontId="21" fillId="7" borderId="18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left"/>
    </xf>
    <xf numFmtId="15" fontId="8" fillId="0" borderId="6" xfId="1" applyNumberFormat="1" applyFont="1" applyBorder="1" applyAlignment="1">
      <alignment horizontal="left"/>
    </xf>
    <xf numFmtId="0" fontId="12" fillId="14" borderId="0" xfId="1" applyFont="1" applyFill="1" applyAlignment="1">
      <alignment horizontal="center"/>
    </xf>
    <xf numFmtId="0" fontId="8" fillId="3" borderId="6" xfId="1" applyFont="1" applyFill="1" applyBorder="1"/>
    <xf numFmtId="0" fontId="12" fillId="7" borderId="21" xfId="1" applyFont="1" applyFill="1" applyBorder="1" applyAlignment="1">
      <alignment horizontal="center"/>
    </xf>
    <xf numFmtId="0" fontId="45" fillId="4" borderId="18" xfId="1" applyFont="1" applyFill="1" applyBorder="1"/>
    <xf numFmtId="0" fontId="44" fillId="7" borderId="18" xfId="1" applyFont="1" applyFill="1" applyBorder="1"/>
    <xf numFmtId="0" fontId="45" fillId="4" borderId="21" xfId="1" applyFont="1" applyFill="1" applyBorder="1"/>
    <xf numFmtId="0" fontId="44" fillId="7" borderId="0" xfId="1" applyFont="1" applyFill="1"/>
    <xf numFmtId="0" fontId="45" fillId="4" borderId="9" xfId="1" applyFont="1" applyFill="1" applyBorder="1"/>
    <xf numFmtId="0" fontId="45" fillId="4" borderId="5" xfId="1" applyFont="1" applyFill="1" applyBorder="1"/>
    <xf numFmtId="0" fontId="44" fillId="7" borderId="5" xfId="1" applyFont="1" applyFill="1" applyBorder="1"/>
    <xf numFmtId="2" fontId="21" fillId="7" borderId="10" xfId="1" applyNumberFormat="1" applyFont="1" applyFill="1" applyBorder="1" applyAlignment="1">
      <alignment horizontal="center"/>
    </xf>
    <xf numFmtId="2" fontId="12" fillId="3" borderId="0" xfId="1" applyNumberFormat="1" applyFont="1" applyFill="1"/>
    <xf numFmtId="0" fontId="51" fillId="4" borderId="18" xfId="1" applyFont="1" applyFill="1" applyBorder="1"/>
    <xf numFmtId="2" fontId="12" fillId="0" borderId="0" xfId="1" applyNumberFormat="1" applyFont="1" applyBorder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0" xfId="1" applyFont="1" applyBorder="1"/>
    <xf numFmtId="0" fontId="12" fillId="7" borderId="0" xfId="1" applyFont="1" applyFill="1" applyBorder="1" applyAlignment="1">
      <alignment horizontal="center"/>
    </xf>
    <xf numFmtId="0" fontId="12" fillId="7" borderId="16" xfId="1" applyFont="1" applyFill="1" applyBorder="1" applyAlignment="1">
      <alignment horizontal="center"/>
    </xf>
    <xf numFmtId="2" fontId="52" fillId="0" borderId="11" xfId="1" applyNumberFormat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49" fontId="12" fillId="0" borderId="10" xfId="1" applyNumberFormat="1" applyFont="1" applyBorder="1" applyAlignment="1">
      <alignment horizontal="center"/>
    </xf>
    <xf numFmtId="0" fontId="44" fillId="7" borderId="0" xfId="1" applyFont="1" applyFill="1" applyBorder="1" applyAlignment="1">
      <alignment horizontal="center"/>
    </xf>
    <xf numFmtId="0" fontId="12" fillId="3" borderId="0" xfId="1" applyFont="1" applyFill="1"/>
    <xf numFmtId="0" fontId="46" fillId="3" borderId="10" xfId="1" applyFont="1" applyFill="1" applyBorder="1" applyAlignment="1">
      <alignment horizontal="center"/>
    </xf>
    <xf numFmtId="0" fontId="53" fillId="0" borderId="5" xfId="1" applyFont="1" applyBorder="1" applyAlignment="1">
      <alignment horizontal="center"/>
    </xf>
    <xf numFmtId="2" fontId="12" fillId="3" borderId="13" xfId="1" applyNumberFormat="1" applyFont="1" applyFill="1" applyBorder="1" applyAlignment="1">
      <alignment horizontal="center"/>
    </xf>
    <xf numFmtId="16" fontId="28" fillId="0" borderId="0" xfId="1" applyNumberFormat="1" applyFont="1"/>
    <xf numFmtId="2" fontId="20" fillId="0" borderId="0" xfId="1" applyNumberFormat="1" applyFont="1" applyAlignment="1">
      <alignment horizontal="center"/>
    </xf>
    <xf numFmtId="2" fontId="20" fillId="0" borderId="0" xfId="1" applyNumberFormat="1" applyFont="1"/>
    <xf numFmtId="0" fontId="53" fillId="0" borderId="5" xfId="1" applyFont="1" applyBorder="1"/>
    <xf numFmtId="15" fontId="54" fillId="0" borderId="2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12" fillId="3" borderId="0" xfId="1" applyFont="1" applyFill="1" applyBorder="1" applyAlignment="1">
      <alignment horizontal="left"/>
    </xf>
    <xf numFmtId="0" fontId="12" fillId="3" borderId="18" xfId="1" applyFont="1" applyFill="1" applyBorder="1"/>
    <xf numFmtId="0" fontId="38" fillId="0" borderId="10" xfId="1" applyFont="1" applyBorder="1" applyAlignment="1">
      <alignment horizontal="center"/>
    </xf>
    <xf numFmtId="0" fontId="42" fillId="2" borderId="28" xfId="1" applyFont="1" applyFill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42" fillId="2" borderId="27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12" fillId="3" borderId="16" xfId="1" applyFont="1" applyFill="1" applyBorder="1" applyAlignment="1">
      <alignment horizontal="left"/>
    </xf>
    <xf numFmtId="0" fontId="16" fillId="4" borderId="5" xfId="1" applyFont="1" applyFill="1" applyBorder="1" applyAlignment="1">
      <alignment horizontal="center"/>
    </xf>
    <xf numFmtId="0" fontId="16" fillId="4" borderId="11" xfId="1" applyFont="1" applyFill="1" applyBorder="1" applyAlignment="1">
      <alignment horizontal="center"/>
    </xf>
    <xf numFmtId="0" fontId="22" fillId="4" borderId="9" xfId="1" applyFont="1" applyFill="1" applyBorder="1" applyAlignment="1">
      <alignment horizontal="center"/>
    </xf>
    <xf numFmtId="0" fontId="22" fillId="4" borderId="5" xfId="1" applyFont="1" applyFill="1" applyBorder="1" applyAlignment="1">
      <alignment horizontal="center"/>
    </xf>
    <xf numFmtId="0" fontId="22" fillId="4" borderId="10" xfId="1" applyFont="1" applyFill="1" applyBorder="1" applyAlignment="1">
      <alignment horizontal="center"/>
    </xf>
    <xf numFmtId="0" fontId="8" fillId="3" borderId="4" xfId="1" applyNumberFormat="1" applyFont="1" applyFill="1" applyBorder="1" applyAlignment="1">
      <alignment horizontal="center" wrapText="1"/>
    </xf>
    <xf numFmtId="0" fontId="52" fillId="0" borderId="5" xfId="1" applyFont="1" applyBorder="1" applyAlignment="1">
      <alignment horizontal="center"/>
    </xf>
    <xf numFmtId="2" fontId="57" fillId="0" borderId="10" xfId="1" applyNumberFormat="1" applyFont="1" applyBorder="1" applyAlignment="1">
      <alignment horizontal="center"/>
    </xf>
    <xf numFmtId="0" fontId="57" fillId="0" borderId="10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57" fillId="0" borderId="18" xfId="1" applyFont="1" applyBorder="1"/>
    <xf numFmtId="164" fontId="12" fillId="0" borderId="5" xfId="1" applyNumberFormat="1" applyFont="1" applyBorder="1" applyAlignment="1">
      <alignment horizontal="left"/>
    </xf>
    <xf numFmtId="49" fontId="12" fillId="7" borderId="16" xfId="1" applyNumberFormat="1" applyFont="1" applyFill="1" applyBorder="1" applyAlignment="1">
      <alignment horizontal="center"/>
    </xf>
    <xf numFmtId="2" fontId="43" fillId="0" borderId="11" xfId="1" applyNumberFormat="1" applyFont="1" applyBorder="1" applyAlignment="1">
      <alignment horizontal="center"/>
    </xf>
    <xf numFmtId="0" fontId="22" fillId="3" borderId="16" xfId="1" applyFont="1" applyFill="1" applyBorder="1" applyAlignment="1">
      <alignment horizontal="left"/>
    </xf>
    <xf numFmtId="49" fontId="6" fillId="0" borderId="1" xfId="1" applyNumberFormat="1" applyFont="1" applyBorder="1" applyAlignment="1">
      <alignment horizontal="center"/>
    </xf>
    <xf numFmtId="1" fontId="31" fillId="0" borderId="0" xfId="1" applyNumberFormat="1" applyFont="1" applyBorder="1" applyAlignment="1">
      <alignment horizontal="center"/>
    </xf>
    <xf numFmtId="2" fontId="31" fillId="0" borderId="0" xfId="1" applyNumberFormat="1" applyFont="1" applyBorder="1"/>
    <xf numFmtId="0" fontId="31" fillId="0" borderId="0" xfId="1" applyFont="1" applyBorder="1"/>
    <xf numFmtId="0" fontId="31" fillId="0" borderId="0" xfId="1" applyFont="1" applyAlignment="1"/>
    <xf numFmtId="0" fontId="31" fillId="0" borderId="0" xfId="1" applyFont="1" applyBorder="1" applyAlignment="1"/>
    <xf numFmtId="0" fontId="12" fillId="0" borderId="0" xfId="1" applyFont="1" applyAlignment="1">
      <alignment horizontal="center"/>
    </xf>
    <xf numFmtId="49" fontId="6" fillId="0" borderId="30" xfId="1" applyNumberFormat="1" applyFont="1" applyBorder="1" applyAlignment="1">
      <alignment horizontal="center"/>
    </xf>
    <xf numFmtId="0" fontId="46" fillId="0" borderId="13" xfId="1" applyFont="1" applyBorder="1" applyAlignment="1">
      <alignment horizontal="center"/>
    </xf>
    <xf numFmtId="0" fontId="46" fillId="0" borderId="23" xfId="1" applyFont="1" applyBorder="1" applyAlignment="1">
      <alignment horizontal="center"/>
    </xf>
    <xf numFmtId="0" fontId="46" fillId="0" borderId="16" xfId="1" applyFont="1" applyBorder="1" applyAlignment="1">
      <alignment horizontal="center"/>
    </xf>
    <xf numFmtId="0" fontId="46" fillId="0" borderId="22" xfId="1" applyFont="1" applyBorder="1" applyAlignment="1">
      <alignment horizontal="center"/>
    </xf>
    <xf numFmtId="0" fontId="46" fillId="0" borderId="26" xfId="1" applyFont="1" applyBorder="1" applyAlignment="1">
      <alignment horizontal="center"/>
    </xf>
    <xf numFmtId="0" fontId="46" fillId="0" borderId="25" xfId="1" applyFont="1" applyBorder="1" applyAlignment="1">
      <alignment horizontal="center"/>
    </xf>
    <xf numFmtId="0" fontId="46" fillId="0" borderId="0" xfId="1" applyFont="1" applyAlignment="1">
      <alignment horizontal="center"/>
    </xf>
    <xf numFmtId="0" fontId="46" fillId="0" borderId="24" xfId="1" applyFont="1" applyBorder="1" applyAlignment="1">
      <alignment horizontal="center"/>
    </xf>
    <xf numFmtId="165" fontId="28" fillId="0" borderId="10" xfId="1" applyNumberFormat="1" applyFont="1" applyBorder="1" applyAlignment="1">
      <alignment horizontal="center"/>
    </xf>
    <xf numFmtId="2" fontId="28" fillId="0" borderId="0" xfId="1" applyNumberFormat="1" applyFont="1" applyAlignment="1">
      <alignment horizontal="center"/>
    </xf>
    <xf numFmtId="0" fontId="28" fillId="0" borderId="16" xfId="1" applyFont="1" applyBorder="1" applyAlignment="1">
      <alignment horizontal="left"/>
    </xf>
    <xf numFmtId="0" fontId="28" fillId="0" borderId="18" xfId="1" applyFont="1" applyBorder="1"/>
    <xf numFmtId="0" fontId="28" fillId="0" borderId="5" xfId="1" applyFont="1" applyBorder="1"/>
    <xf numFmtId="2" fontId="28" fillId="0" borderId="11" xfId="1" applyNumberFormat="1" applyFont="1" applyBorder="1" applyAlignment="1">
      <alignment horizontal="center"/>
    </xf>
    <xf numFmtId="0" fontId="28" fillId="3" borderId="10" xfId="1" applyFont="1" applyFill="1" applyBorder="1" applyAlignment="1">
      <alignment horizontal="center"/>
    </xf>
    <xf numFmtId="2" fontId="46" fillId="0" borderId="5" xfId="1" applyNumberFormat="1" applyFont="1" applyBorder="1" applyAlignment="1">
      <alignment horizontal="center"/>
    </xf>
    <xf numFmtId="2" fontId="28" fillId="0" borderId="5" xfId="1" applyNumberFormat="1" applyFont="1" applyBorder="1" applyAlignment="1">
      <alignment horizontal="center"/>
    </xf>
    <xf numFmtId="0" fontId="28" fillId="0" borderId="0" xfId="1" applyFont="1" applyBorder="1" applyAlignment="1">
      <alignment horizontal="left"/>
    </xf>
    <xf numFmtId="0" fontId="46" fillId="0" borderId="0" xfId="1" applyFont="1" applyBorder="1" applyAlignment="1">
      <alignment horizontal="left"/>
    </xf>
    <xf numFmtId="0" fontId="28" fillId="0" borderId="25" xfId="1" applyFont="1" applyBorder="1" applyAlignment="1">
      <alignment horizontal="center"/>
    </xf>
    <xf numFmtId="0" fontId="28" fillId="0" borderId="10" xfId="1" applyFont="1" applyBorder="1"/>
    <xf numFmtId="165" fontId="28" fillId="0" borderId="11" xfId="1" applyNumberFormat="1" applyFont="1" applyBorder="1" applyAlignment="1">
      <alignment horizontal="center"/>
    </xf>
    <xf numFmtId="2" fontId="28" fillId="0" borderId="10" xfId="1" applyNumberFormat="1" applyFont="1" applyBorder="1"/>
    <xf numFmtId="0" fontId="28" fillId="7" borderId="10" xfId="1" applyFont="1" applyFill="1" applyBorder="1" applyAlignment="1">
      <alignment horizontal="center"/>
    </xf>
    <xf numFmtId="2" fontId="63" fillId="0" borderId="0" xfId="1" applyNumberFormat="1" applyFont="1" applyAlignment="1">
      <alignment horizontal="center"/>
    </xf>
    <xf numFmtId="2" fontId="63" fillId="0" borderId="0" xfId="1" applyNumberFormat="1" applyFont="1"/>
    <xf numFmtId="0" fontId="63" fillId="0" borderId="0" xfId="1" applyFont="1"/>
    <xf numFmtId="0" fontId="63" fillId="3" borderId="10" xfId="1" applyFont="1" applyFill="1" applyBorder="1" applyAlignment="1">
      <alignment horizontal="center"/>
    </xf>
    <xf numFmtId="0" fontId="63" fillId="0" borderId="18" xfId="1" applyFont="1" applyBorder="1" applyAlignment="1">
      <alignment horizontal="left"/>
    </xf>
    <xf numFmtId="0" fontId="63" fillId="0" borderId="5" xfId="1" applyFont="1" applyBorder="1" applyAlignment="1">
      <alignment horizontal="left"/>
    </xf>
    <xf numFmtId="0" fontId="63" fillId="0" borderId="10" xfId="1" applyFont="1" applyBorder="1" applyAlignment="1">
      <alignment horizontal="center"/>
    </xf>
    <xf numFmtId="2" fontId="63" fillId="0" borderId="10" xfId="1" applyNumberFormat="1" applyFont="1" applyBorder="1" applyAlignment="1">
      <alignment horizontal="center"/>
    </xf>
    <xf numFmtId="165" fontId="63" fillId="0" borderId="10" xfId="1" applyNumberFormat="1" applyFont="1" applyBorder="1" applyAlignment="1">
      <alignment horizontal="center"/>
    </xf>
    <xf numFmtId="0" fontId="63" fillId="0" borderId="18" xfId="1" applyFont="1" applyBorder="1"/>
    <xf numFmtId="0" fontId="63" fillId="0" borderId="5" xfId="1" applyFont="1" applyBorder="1"/>
    <xf numFmtId="2" fontId="64" fillId="0" borderId="11" xfId="1" applyNumberFormat="1" applyFont="1" applyBorder="1" applyAlignment="1">
      <alignment horizontal="center"/>
    </xf>
    <xf numFmtId="2" fontId="63" fillId="0" borderId="11" xfId="1" applyNumberFormat="1" applyFont="1" applyBorder="1" applyAlignment="1">
      <alignment horizontal="center"/>
    </xf>
    <xf numFmtId="0" fontId="65" fillId="3" borderId="10" xfId="1" applyFont="1" applyFill="1" applyBorder="1" applyAlignment="1">
      <alignment horizontal="center"/>
    </xf>
    <xf numFmtId="0" fontId="65" fillId="0" borderId="18" xfId="1" applyFont="1" applyBorder="1"/>
    <xf numFmtId="0" fontId="65" fillId="0" borderId="5" xfId="1" applyFont="1" applyBorder="1"/>
    <xf numFmtId="2" fontId="66" fillId="0" borderId="11" xfId="1" applyNumberFormat="1" applyFont="1" applyBorder="1" applyAlignment="1">
      <alignment horizontal="center"/>
    </xf>
    <xf numFmtId="2" fontId="65" fillId="0" borderId="10" xfId="1" applyNumberFormat="1" applyFont="1" applyBorder="1" applyAlignment="1">
      <alignment horizontal="center"/>
    </xf>
    <xf numFmtId="0" fontId="63" fillId="0" borderId="13" xfId="1" applyFont="1" applyBorder="1" applyAlignment="1">
      <alignment horizontal="center"/>
    </xf>
    <xf numFmtId="0" fontId="63" fillId="0" borderId="23" xfId="1" applyFont="1" applyBorder="1"/>
    <xf numFmtId="0" fontId="63" fillId="0" borderId="16" xfId="1" applyFont="1" applyBorder="1"/>
    <xf numFmtId="2" fontId="64" fillId="0" borderId="22" xfId="1" applyNumberFormat="1" applyFont="1" applyBorder="1" applyAlignment="1">
      <alignment horizontal="center"/>
    </xf>
    <xf numFmtId="2" fontId="63" fillId="0" borderId="13" xfId="1" applyNumberFormat="1" applyFont="1" applyBorder="1" applyAlignment="1">
      <alignment horizontal="center"/>
    </xf>
    <xf numFmtId="0" fontId="67" fillId="3" borderId="10" xfId="1" applyFont="1" applyFill="1" applyBorder="1" applyAlignment="1">
      <alignment horizontal="center"/>
    </xf>
    <xf numFmtId="2" fontId="63" fillId="3" borderId="10" xfId="1" applyNumberFormat="1" applyFont="1" applyFill="1" applyBorder="1" applyAlignment="1">
      <alignment horizontal="center"/>
    </xf>
    <xf numFmtId="0" fontId="63" fillId="0" borderId="11" xfId="1" applyFont="1" applyBorder="1" applyAlignment="1">
      <alignment horizontal="center"/>
    </xf>
    <xf numFmtId="164" fontId="63" fillId="0" borderId="0" xfId="1" applyNumberFormat="1" applyFont="1"/>
    <xf numFmtId="2" fontId="63" fillId="0" borderId="5" xfId="1" applyNumberFormat="1" applyFont="1" applyBorder="1" applyAlignment="1">
      <alignment horizontal="center"/>
    </xf>
    <xf numFmtId="2" fontId="66" fillId="0" borderId="5" xfId="1" applyNumberFormat="1" applyFont="1" applyBorder="1" applyAlignment="1">
      <alignment horizontal="center"/>
    </xf>
    <xf numFmtId="0" fontId="65" fillId="0" borderId="10" xfId="1" applyFont="1" applyBorder="1" applyAlignment="1">
      <alignment horizontal="center"/>
    </xf>
    <xf numFmtId="2" fontId="65" fillId="0" borderId="11" xfId="1" applyNumberFormat="1" applyFont="1" applyBorder="1" applyAlignment="1">
      <alignment horizontal="center"/>
    </xf>
    <xf numFmtId="0" fontId="63" fillId="0" borderId="5" xfId="1" applyFont="1" applyBorder="1" applyAlignment="1">
      <alignment horizontal="center"/>
    </xf>
    <xf numFmtId="0" fontId="63" fillId="7" borderId="10" xfId="1" applyFont="1" applyFill="1" applyBorder="1" applyAlignment="1">
      <alignment horizontal="center"/>
    </xf>
    <xf numFmtId="165" fontId="65" fillId="0" borderId="10" xfId="1" applyNumberFormat="1" applyFont="1" applyBorder="1" applyAlignment="1">
      <alignment horizontal="center"/>
    </xf>
    <xf numFmtId="0" fontId="66" fillId="0" borderId="11" xfId="1" applyFont="1" applyBorder="1" applyAlignment="1">
      <alignment horizontal="center"/>
    </xf>
    <xf numFmtId="0" fontId="65" fillId="0" borderId="16" xfId="1" applyFont="1" applyBorder="1"/>
    <xf numFmtId="0" fontId="63" fillId="0" borderId="18" xfId="1" applyFont="1" applyBorder="1" applyAlignment="1"/>
    <xf numFmtId="0" fontId="63" fillId="0" borderId="5" xfId="1" applyFont="1" applyBorder="1" applyAlignment="1"/>
    <xf numFmtId="2" fontId="65" fillId="3" borderId="11" xfId="1" applyNumberFormat="1" applyFont="1" applyFill="1" applyBorder="1" applyAlignment="1">
      <alignment horizontal="center"/>
    </xf>
    <xf numFmtId="2" fontId="65" fillId="3" borderId="10" xfId="1" applyNumberFormat="1" applyFont="1" applyFill="1" applyBorder="1" applyAlignment="1">
      <alignment horizontal="center"/>
    </xf>
    <xf numFmtId="165" fontId="65" fillId="3" borderId="10" xfId="1" applyNumberFormat="1" applyFont="1" applyFill="1" applyBorder="1" applyAlignment="1">
      <alignment horizontal="center"/>
    </xf>
    <xf numFmtId="0" fontId="63" fillId="3" borderId="0" xfId="1" applyFont="1" applyFill="1" applyBorder="1" applyAlignment="1">
      <alignment horizontal="center"/>
    </xf>
    <xf numFmtId="0" fontId="65" fillId="0" borderId="0" xfId="1" applyFont="1" applyBorder="1"/>
    <xf numFmtId="2" fontId="65" fillId="0" borderId="0" xfId="1" applyNumberFormat="1" applyFont="1" applyBorder="1" applyAlignment="1">
      <alignment horizontal="center"/>
    </xf>
    <xf numFmtId="0" fontId="63" fillId="0" borderId="0" xfId="1" applyFont="1" applyAlignment="1">
      <alignment horizontal="center"/>
    </xf>
    <xf numFmtId="49" fontId="63" fillId="0" borderId="10" xfId="1" applyNumberFormat="1" applyFont="1" applyBorder="1" applyAlignment="1">
      <alignment horizontal="center"/>
    </xf>
    <xf numFmtId="0" fontId="63" fillId="0" borderId="0" xfId="1" applyFont="1" applyBorder="1" applyAlignment="1">
      <alignment horizontal="center"/>
    </xf>
    <xf numFmtId="0" fontId="63" fillId="0" borderId="0" xfId="1" applyFont="1" applyBorder="1"/>
    <xf numFmtId="2" fontId="63" fillId="0" borderId="0" xfId="1" applyNumberFormat="1" applyFont="1" applyBorder="1" applyAlignment="1">
      <alignment horizontal="center"/>
    </xf>
    <xf numFmtId="0" fontId="63" fillId="0" borderId="9" xfId="1" applyFont="1" applyBorder="1"/>
    <xf numFmtId="2" fontId="63" fillId="0" borderId="9" xfId="1" applyNumberFormat="1" applyFont="1" applyBorder="1" applyAlignment="1">
      <alignment horizontal="center"/>
    </xf>
    <xf numFmtId="0" fontId="51" fillId="4" borderId="21" xfId="1" applyFont="1" applyFill="1" applyBorder="1" applyAlignment="1">
      <alignment horizontal="center"/>
    </xf>
    <xf numFmtId="0" fontId="51" fillId="4" borderId="5" xfId="1" applyFont="1" applyFill="1" applyBorder="1"/>
    <xf numFmtId="0" fontId="51" fillId="4" borderId="11" xfId="1" applyFont="1" applyFill="1" applyBorder="1"/>
    <xf numFmtId="0" fontId="69" fillId="4" borderId="10" xfId="1" applyFont="1" applyFill="1" applyBorder="1" applyAlignment="1">
      <alignment horizontal="center"/>
    </xf>
    <xf numFmtId="0" fontId="68" fillId="4" borderId="11" xfId="1" applyFont="1" applyFill="1" applyBorder="1" applyAlignment="1">
      <alignment horizontal="center"/>
    </xf>
    <xf numFmtId="0" fontId="63" fillId="0" borderId="18" xfId="1" applyFont="1" applyBorder="1" applyAlignment="1">
      <alignment horizontal="center"/>
    </xf>
    <xf numFmtId="165" fontId="63" fillId="0" borderId="0" xfId="1" applyNumberFormat="1" applyFont="1" applyBorder="1" applyAlignment="1">
      <alignment horizontal="center"/>
    </xf>
    <xf numFmtId="0" fontId="17" fillId="6" borderId="18" xfId="1" applyFont="1" applyFill="1" applyBorder="1" applyAlignment="1">
      <alignment horizontal="center"/>
    </xf>
    <xf numFmtId="164" fontId="12" fillId="0" borderId="0" xfId="1" applyNumberFormat="1" applyFont="1" applyAlignment="1">
      <alignment horizontal="center"/>
    </xf>
    <xf numFmtId="0" fontId="63" fillId="7" borderId="0" xfId="1" applyFont="1" applyFill="1" applyBorder="1" applyAlignment="1">
      <alignment horizontal="center"/>
    </xf>
    <xf numFmtId="0" fontId="28" fillId="0" borderId="0" xfId="1" applyFont="1" applyBorder="1"/>
    <xf numFmtId="2" fontId="28" fillId="0" borderId="0" xfId="1" applyNumberFormat="1" applyFont="1" applyBorder="1" applyAlignment="1">
      <alignment horizontal="center"/>
    </xf>
    <xf numFmtId="0" fontId="51" fillId="24" borderId="22" xfId="1" applyFont="1" applyFill="1" applyBorder="1"/>
    <xf numFmtId="2" fontId="68" fillId="24" borderId="0" xfId="1" applyNumberFormat="1" applyFont="1" applyFill="1" applyAlignment="1">
      <alignment horizontal="left"/>
    </xf>
    <xf numFmtId="0" fontId="51" fillId="24" borderId="24" xfId="1" applyFont="1" applyFill="1" applyBorder="1" applyAlignment="1">
      <alignment horizontal="left"/>
    </xf>
    <xf numFmtId="0" fontId="63" fillId="3" borderId="18" xfId="1" applyFont="1" applyFill="1" applyBorder="1"/>
    <xf numFmtId="0" fontId="12" fillId="0" borderId="16" xfId="1" applyFont="1" applyBorder="1" applyAlignment="1"/>
    <xf numFmtId="2" fontId="46" fillId="0" borderId="0" xfId="1" applyNumberFormat="1" applyFont="1" applyBorder="1" applyAlignment="1">
      <alignment horizontal="center"/>
    </xf>
    <xf numFmtId="2" fontId="65" fillId="0" borderId="5" xfId="1" applyNumberFormat="1" applyFont="1" applyBorder="1" applyAlignment="1">
      <alignment horizontal="center"/>
    </xf>
    <xf numFmtId="2" fontId="60" fillId="0" borderId="5" xfId="1" applyNumberFormat="1" applyFont="1" applyBorder="1" applyAlignment="1">
      <alignment horizontal="center"/>
    </xf>
    <xf numFmtId="0" fontId="12" fillId="7" borderId="25" xfId="1" applyFont="1" applyFill="1" applyBorder="1" applyAlignment="1">
      <alignment horizontal="center"/>
    </xf>
    <xf numFmtId="0" fontId="12" fillId="3" borderId="18" xfId="1" applyFont="1" applyFill="1" applyBorder="1" applyAlignment="1">
      <alignment horizontal="left"/>
    </xf>
    <xf numFmtId="0" fontId="12" fillId="3" borderId="5" xfId="1" applyFont="1" applyFill="1" applyBorder="1" applyAlignment="1">
      <alignment horizontal="left"/>
    </xf>
    <xf numFmtId="0" fontId="12" fillId="3" borderId="11" xfId="1" applyFont="1" applyFill="1" applyBorder="1" applyAlignment="1">
      <alignment horizontal="left"/>
    </xf>
    <xf numFmtId="0" fontId="12" fillId="0" borderId="23" xfId="1" applyFont="1" applyBorder="1" applyAlignment="1"/>
    <xf numFmtId="0" fontId="12" fillId="0" borderId="22" xfId="1" applyFont="1" applyBorder="1" applyAlignment="1">
      <alignment horizontal="center"/>
    </xf>
    <xf numFmtId="0" fontId="12" fillId="0" borderId="0" xfId="1" applyFont="1" applyAlignment="1">
      <alignment horizontal="center"/>
    </xf>
    <xf numFmtId="2" fontId="63" fillId="0" borderId="16" xfId="1" applyNumberFormat="1" applyFont="1" applyBorder="1" applyAlignment="1">
      <alignment horizontal="center"/>
    </xf>
    <xf numFmtId="2" fontId="65" fillId="3" borderId="16" xfId="1" applyNumberFormat="1" applyFont="1" applyFill="1" applyBorder="1" applyAlignment="1">
      <alignment horizontal="center"/>
    </xf>
    <xf numFmtId="0" fontId="28" fillId="0" borderId="0" xfId="1" applyFont="1" applyBorder="1" applyAlignment="1">
      <alignment horizontal="center"/>
    </xf>
    <xf numFmtId="165" fontId="28" fillId="0" borderId="0" xfId="1" applyNumberFormat="1" applyFont="1" applyBorder="1" applyAlignment="1">
      <alignment horizontal="center"/>
    </xf>
    <xf numFmtId="0" fontId="29" fillId="0" borderId="5" xfId="1" applyFont="1" applyBorder="1"/>
    <xf numFmtId="0" fontId="63" fillId="0" borderId="18" xfId="1" applyFont="1" applyBorder="1" applyAlignment="1">
      <alignment horizontal="left"/>
    </xf>
    <xf numFmtId="0" fontId="63" fillId="0" borderId="5" xfId="1" applyFont="1" applyBorder="1" applyAlignment="1">
      <alignment horizontal="left"/>
    </xf>
    <xf numFmtId="2" fontId="63" fillId="3" borderId="0" xfId="1" applyNumberFormat="1" applyFont="1" applyFill="1"/>
    <xf numFmtId="0" fontId="63" fillId="3" borderId="5" xfId="1" applyFont="1" applyFill="1" applyBorder="1"/>
    <xf numFmtId="2" fontId="63" fillId="3" borderId="11" xfId="1" applyNumberFormat="1" applyFont="1" applyFill="1" applyBorder="1" applyAlignment="1">
      <alignment horizontal="center"/>
    </xf>
    <xf numFmtId="165" fontId="63" fillId="3" borderId="10" xfId="1" applyNumberFormat="1" applyFont="1" applyFill="1" applyBorder="1" applyAlignment="1">
      <alignment horizontal="center"/>
    </xf>
    <xf numFmtId="0" fontId="1" fillId="0" borderId="5" xfId="1" applyBorder="1" applyAlignment="1">
      <alignment horizontal="center"/>
    </xf>
    <xf numFmtId="0" fontId="70" fillId="0" borderId="0" xfId="0" applyFont="1" applyAlignment="1">
      <alignment vertical="center"/>
    </xf>
    <xf numFmtId="0" fontId="20" fillId="0" borderId="11" xfId="1" applyFont="1" applyBorder="1" applyAlignment="1">
      <alignment horizontal="center"/>
    </xf>
    <xf numFmtId="0" fontId="7" fillId="2" borderId="31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8" fillId="3" borderId="29" xfId="1" applyFont="1" applyFill="1" applyBorder="1"/>
    <xf numFmtId="2" fontId="8" fillId="3" borderId="19" xfId="1" applyNumberFormat="1" applyFont="1" applyFill="1" applyBorder="1" applyAlignment="1">
      <alignment horizontal="center"/>
    </xf>
    <xf numFmtId="0" fontId="8" fillId="3" borderId="19" xfId="1" applyFont="1" applyFill="1" applyBorder="1" applyAlignment="1">
      <alignment horizontal="center"/>
    </xf>
    <xf numFmtId="49" fontId="8" fillId="3" borderId="33" xfId="1" applyNumberFormat="1" applyFont="1" applyFill="1" applyBorder="1" applyAlignment="1">
      <alignment horizontal="center" wrapText="1"/>
    </xf>
    <xf numFmtId="0" fontId="12" fillId="3" borderId="5" xfId="1" applyFont="1" applyFill="1" applyBorder="1"/>
    <xf numFmtId="2" fontId="12" fillId="3" borderId="11" xfId="1" applyNumberFormat="1" applyFont="1" applyFill="1" applyBorder="1" applyAlignment="1">
      <alignment horizontal="center"/>
    </xf>
    <xf numFmtId="2" fontId="11" fillId="2" borderId="17" xfId="1" applyNumberFormat="1" applyFont="1" applyFill="1" applyBorder="1" applyAlignment="1">
      <alignment horizontal="center"/>
    </xf>
    <xf numFmtId="0" fontId="10" fillId="2" borderId="35" xfId="1" applyFont="1" applyFill="1" applyBorder="1" applyAlignment="1">
      <alignment horizontal="center" wrapText="1"/>
    </xf>
    <xf numFmtId="0" fontId="63" fillId="0" borderId="18" xfId="1" applyFont="1" applyBorder="1" applyAlignment="1">
      <alignment horizontal="left"/>
    </xf>
    <xf numFmtId="0" fontId="63" fillId="0" borderId="5" xfId="1" applyFont="1" applyBorder="1" applyAlignment="1">
      <alignment horizontal="left"/>
    </xf>
    <xf numFmtId="0" fontId="12" fillId="0" borderId="11" xfId="1" applyFont="1" applyBorder="1" applyAlignment="1">
      <alignment horizontal="center"/>
    </xf>
    <xf numFmtId="2" fontId="20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0" fontId="28" fillId="0" borderId="23" xfId="1" applyFont="1" applyBorder="1" applyAlignment="1">
      <alignment horizontal="left"/>
    </xf>
    <xf numFmtId="0" fontId="28" fillId="0" borderId="22" xfId="1" applyFont="1" applyBorder="1" applyAlignment="1">
      <alignment horizontal="left"/>
    </xf>
    <xf numFmtId="0" fontId="28" fillId="0" borderId="23" xfId="1" applyFont="1" applyBorder="1"/>
    <xf numFmtId="0" fontId="28" fillId="0" borderId="16" xfId="1" applyFont="1" applyBorder="1"/>
    <xf numFmtId="2" fontId="46" fillId="0" borderId="22" xfId="1" applyNumberFormat="1" applyFont="1" applyBorder="1" applyAlignment="1">
      <alignment horizontal="center"/>
    </xf>
    <xf numFmtId="0" fontId="12" fillId="0" borderId="18" xfId="1" applyFont="1" applyBorder="1" applyAlignment="1"/>
    <xf numFmtId="0" fontId="12" fillId="0" borderId="5" xfId="1" applyFont="1" applyBorder="1" applyAlignment="1"/>
    <xf numFmtId="0" fontId="12" fillId="0" borderId="10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2" fillId="3" borderId="10" xfId="1" applyFont="1" applyFill="1" applyBorder="1" applyAlignment="1">
      <alignment horizontal="left"/>
    </xf>
    <xf numFmtId="0" fontId="28" fillId="0" borderId="10" xfId="1" applyFont="1" applyBorder="1" applyAlignment="1">
      <alignment horizontal="left"/>
    </xf>
    <xf numFmtId="0" fontId="28" fillId="0" borderId="18" xfId="1" applyFont="1" applyBorder="1" applyAlignment="1">
      <alignment horizontal="left"/>
    </xf>
    <xf numFmtId="164" fontId="12" fillId="0" borderId="10" xfId="1" applyNumberFormat="1" applyFont="1" applyBorder="1" applyAlignment="1">
      <alignment horizontal="left"/>
    </xf>
    <xf numFmtId="0" fontId="12" fillId="0" borderId="11" xfId="1" applyFont="1" applyBorder="1" applyAlignment="1">
      <alignment horizontal="center"/>
    </xf>
    <xf numFmtId="0" fontId="28" fillId="0" borderId="5" xfId="1" applyFont="1" applyBorder="1" applyAlignment="1">
      <alignment horizontal="left"/>
    </xf>
    <xf numFmtId="0" fontId="28" fillId="0" borderId="11" xfId="1" applyFont="1" applyBorder="1" applyAlignment="1">
      <alignment horizontal="left"/>
    </xf>
    <xf numFmtId="0" fontId="45" fillId="24" borderId="16" xfId="1" applyFont="1" applyFill="1" applyBorder="1" applyAlignment="1">
      <alignment horizontal="center"/>
    </xf>
    <xf numFmtId="0" fontId="63" fillId="0" borderId="10" xfId="1" applyFont="1" applyBorder="1" applyAlignment="1">
      <alignment horizontal="left"/>
    </xf>
    <xf numFmtId="0" fontId="63" fillId="0" borderId="18" xfId="1" applyFont="1" applyBorder="1" applyAlignment="1">
      <alignment horizontal="left"/>
    </xf>
    <xf numFmtId="0" fontId="12" fillId="0" borderId="0" xfId="1" applyFont="1" applyAlignment="1">
      <alignment horizontal="center"/>
    </xf>
    <xf numFmtId="0" fontId="63" fillId="0" borderId="5" xfId="1" applyFont="1" applyBorder="1" applyAlignment="1">
      <alignment horizontal="left"/>
    </xf>
    <xf numFmtId="2" fontId="17" fillId="0" borderId="11" xfId="1" applyNumberFormat="1" applyFont="1" applyBorder="1" applyAlignment="1">
      <alignment horizontal="center"/>
    </xf>
    <xf numFmtId="0" fontId="16" fillId="4" borderId="18" xfId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11" xfId="1" applyFont="1" applyFill="1" applyBorder="1" applyAlignment="1">
      <alignment horizontal="center"/>
    </xf>
    <xf numFmtId="0" fontId="12" fillId="0" borderId="10" xfId="1" applyFont="1" applyBorder="1" applyAlignment="1">
      <alignment horizontal="left"/>
    </xf>
    <xf numFmtId="0" fontId="15" fillId="4" borderId="5" xfId="1" applyFont="1" applyFill="1" applyBorder="1" applyAlignment="1">
      <alignment horizontal="center"/>
    </xf>
    <xf numFmtId="0" fontId="46" fillId="6" borderId="0" xfId="1" applyFont="1" applyFill="1" applyBorder="1" applyAlignment="1">
      <alignment horizontal="left"/>
    </xf>
    <xf numFmtId="0" fontId="15" fillId="6" borderId="0" xfId="1" applyFont="1" applyFill="1" applyBorder="1" applyAlignment="1">
      <alignment horizontal="center"/>
    </xf>
    <xf numFmtId="2" fontId="64" fillId="0" borderId="5" xfId="1" applyNumberFormat="1" applyFont="1" applyBorder="1" applyAlignment="1">
      <alignment horizontal="center"/>
    </xf>
    <xf numFmtId="2" fontId="63" fillId="3" borderId="5" xfId="1" applyNumberFormat="1" applyFont="1" applyFill="1" applyBorder="1" applyAlignment="1">
      <alignment horizontal="center"/>
    </xf>
    <xf numFmtId="2" fontId="66" fillId="0" borderId="10" xfId="1" applyNumberFormat="1" applyFont="1" applyBorder="1" applyAlignment="1">
      <alignment horizontal="center"/>
    </xf>
    <xf numFmtId="2" fontId="46" fillId="0" borderId="10" xfId="1" applyNumberFormat="1" applyFont="1" applyBorder="1" applyAlignment="1">
      <alignment horizontal="center"/>
    </xf>
    <xf numFmtId="2" fontId="60" fillId="0" borderId="10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2" fontId="63" fillId="7" borderId="11" xfId="1" applyNumberFormat="1" applyFont="1" applyFill="1" applyBorder="1" applyAlignment="1">
      <alignment horizontal="center"/>
    </xf>
    <xf numFmtId="0" fontId="22" fillId="3" borderId="10" xfId="1" applyFont="1" applyFill="1" applyBorder="1" applyAlignment="1">
      <alignment horizontal="left"/>
    </xf>
    <xf numFmtId="0" fontId="12" fillId="3" borderId="0" xfId="1" applyFont="1" applyFill="1" applyAlignment="1">
      <alignment horizontal="left"/>
    </xf>
    <xf numFmtId="165" fontId="28" fillId="0" borderId="0" xfId="1" applyNumberFormat="1" applyFont="1" applyAlignment="1">
      <alignment horizontal="center"/>
    </xf>
    <xf numFmtId="0" fontId="28" fillId="0" borderId="0" xfId="1" applyFont="1" applyAlignment="1">
      <alignment horizontal="left"/>
    </xf>
    <xf numFmtId="0" fontId="12" fillId="0" borderId="23" xfId="1" applyFont="1" applyBorder="1"/>
    <xf numFmtId="0" fontId="44" fillId="7" borderId="0" xfId="1" applyFont="1" applyFill="1" applyAlignment="1">
      <alignment horizontal="center"/>
    </xf>
    <xf numFmtId="2" fontId="46" fillId="0" borderId="0" xfId="1" applyNumberFormat="1" applyFont="1" applyAlignment="1">
      <alignment horizontal="center"/>
    </xf>
    <xf numFmtId="0" fontId="46" fillId="0" borderId="0" xfId="1" applyFont="1" applyAlignment="1">
      <alignment horizontal="left"/>
    </xf>
    <xf numFmtId="165" fontId="63" fillId="0" borderId="0" xfId="1" applyNumberFormat="1" applyFont="1" applyAlignment="1">
      <alignment horizontal="center"/>
    </xf>
    <xf numFmtId="2" fontId="65" fillId="0" borderId="0" xfId="1" applyNumberFormat="1" applyFont="1" applyAlignment="1">
      <alignment horizontal="center"/>
    </xf>
    <xf numFmtId="0" fontId="65" fillId="0" borderId="0" xfId="1" applyFont="1"/>
    <xf numFmtId="0" fontId="63" fillId="3" borderId="0" xfId="1" applyFont="1" applyFill="1" applyAlignment="1">
      <alignment horizontal="center"/>
    </xf>
    <xf numFmtId="165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left"/>
    </xf>
    <xf numFmtId="0" fontId="63" fillId="7" borderId="0" xfId="1" applyFont="1" applyFill="1" applyAlignment="1">
      <alignment horizontal="center"/>
    </xf>
    <xf numFmtId="2" fontId="63" fillId="3" borderId="16" xfId="1" applyNumberFormat="1" applyFont="1" applyFill="1" applyBorder="1" applyAlignment="1">
      <alignment horizontal="center"/>
    </xf>
    <xf numFmtId="0" fontId="20" fillId="0" borderId="11" xfId="1" applyFont="1" applyBorder="1" applyAlignment="1">
      <alignment horizontal="center"/>
    </xf>
    <xf numFmtId="2" fontId="8" fillId="3" borderId="9" xfId="1" applyNumberFormat="1" applyFont="1" applyFill="1" applyBorder="1" applyAlignment="1">
      <alignment horizontal="center"/>
    </xf>
    <xf numFmtId="0" fontId="7" fillId="2" borderId="31" xfId="1" applyFont="1" applyFill="1" applyBorder="1" applyAlignment="1"/>
    <xf numFmtId="15" fontId="6" fillId="0" borderId="8" xfId="1" applyNumberFormat="1" applyFont="1" applyBorder="1" applyAlignment="1">
      <alignment horizontal="left"/>
    </xf>
    <xf numFmtId="15" fontId="54" fillId="0" borderId="7" xfId="1" applyNumberFormat="1" applyFont="1" applyBorder="1" applyAlignment="1">
      <alignment horizontal="center"/>
    </xf>
    <xf numFmtId="2" fontId="6" fillId="0" borderId="30" xfId="1" applyNumberFormat="1" applyFont="1" applyBorder="1" applyAlignment="1">
      <alignment horizontal="center"/>
    </xf>
    <xf numFmtId="0" fontId="12" fillId="3" borderId="23" xfId="1" applyFont="1" applyFill="1" applyBorder="1" applyAlignment="1">
      <alignment horizontal="left"/>
    </xf>
    <xf numFmtId="0" fontId="12" fillId="3" borderId="22" xfId="1" applyFont="1" applyFill="1" applyBorder="1" applyAlignment="1">
      <alignment horizontal="left"/>
    </xf>
    <xf numFmtId="0" fontId="31" fillId="0" borderId="13" xfId="1" applyFont="1" applyBorder="1" applyAlignment="1">
      <alignment horizontal="center"/>
    </xf>
    <xf numFmtId="0" fontId="31" fillId="0" borderId="19" xfId="1" applyFont="1" applyBorder="1" applyAlignment="1">
      <alignment horizontal="center"/>
    </xf>
    <xf numFmtId="0" fontId="37" fillId="16" borderId="0" xfId="1" applyFont="1" applyFill="1" applyAlignment="1">
      <alignment horizontal="center"/>
    </xf>
    <xf numFmtId="0" fontId="31" fillId="0" borderId="22" xfId="1" applyFont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28" fillId="0" borderId="11" xfId="1" applyFont="1" applyBorder="1" applyAlignment="1">
      <alignment horizontal="center"/>
    </xf>
    <xf numFmtId="0" fontId="31" fillId="0" borderId="10" xfId="1" applyFont="1" applyBorder="1"/>
    <xf numFmtId="0" fontId="53" fillId="0" borderId="10" xfId="1" applyFont="1" applyBorder="1" applyAlignment="1">
      <alignment horizontal="center"/>
    </xf>
    <xf numFmtId="0" fontId="53" fillId="0" borderId="10" xfId="1" applyFont="1" applyBorder="1"/>
    <xf numFmtId="2" fontId="29" fillId="0" borderId="22" xfId="1" applyNumberFormat="1" applyFont="1" applyBorder="1" applyAlignment="1">
      <alignment horizontal="center"/>
    </xf>
    <xf numFmtId="2" fontId="29" fillId="0" borderId="20" xfId="1" applyNumberFormat="1" applyFont="1" applyBorder="1" applyAlignment="1">
      <alignment horizontal="center"/>
    </xf>
    <xf numFmtId="2" fontId="32" fillId="3" borderId="10" xfId="1" applyNumberFormat="1" applyFont="1" applyFill="1" applyBorder="1" applyAlignment="1">
      <alignment horizontal="center"/>
    </xf>
    <xf numFmtId="2" fontId="52" fillId="0" borderId="10" xfId="1" applyNumberFormat="1" applyFont="1" applyBorder="1" applyAlignment="1">
      <alignment horizontal="center"/>
    </xf>
    <xf numFmtId="2" fontId="29" fillId="0" borderId="11" xfId="1" applyNumberFormat="1" applyFont="1" applyBorder="1" applyAlignment="1">
      <alignment horizontal="center"/>
    </xf>
    <xf numFmtId="2" fontId="41" fillId="0" borderId="11" xfId="1" applyNumberFormat="1" applyFont="1" applyBorder="1" applyAlignment="1">
      <alignment horizontal="center"/>
    </xf>
    <xf numFmtId="2" fontId="29" fillId="0" borderId="0" xfId="1" applyNumberFormat="1" applyFont="1" applyAlignment="1">
      <alignment horizontal="center"/>
    </xf>
    <xf numFmtId="2" fontId="46" fillId="0" borderId="11" xfId="1" applyNumberFormat="1" applyFont="1" applyBorder="1" applyAlignment="1">
      <alignment horizontal="center"/>
    </xf>
    <xf numFmtId="164" fontId="12" fillId="0" borderId="10" xfId="1" applyNumberFormat="1" applyFont="1" applyBorder="1" applyAlignment="1">
      <alignment horizontal="left"/>
    </xf>
    <xf numFmtId="0" fontId="12" fillId="0" borderId="0" xfId="1" applyFont="1" applyAlignment="1">
      <alignment horizontal="center"/>
    </xf>
    <xf numFmtId="0" fontId="16" fillId="4" borderId="11" xfId="1" applyFont="1" applyFill="1" applyBorder="1" applyAlignment="1">
      <alignment horizontal="center"/>
    </xf>
    <xf numFmtId="0" fontId="71" fillId="0" borderId="0" xfId="0" applyFont="1" applyAlignment="1">
      <alignment horizontal="center" vertical="center"/>
    </xf>
    <xf numFmtId="0" fontId="72" fillId="0" borderId="0" xfId="0" applyFont="1" applyAlignment="1">
      <alignment vertical="center"/>
    </xf>
    <xf numFmtId="2" fontId="71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4" fillId="0" borderId="0" xfId="1" applyFont="1" applyAlignment="1">
      <alignment horizontal="center"/>
    </xf>
    <xf numFmtId="0" fontId="74" fillId="0" borderId="0" xfId="1" applyFont="1"/>
    <xf numFmtId="0" fontId="28" fillId="0" borderId="10" xfId="1" applyFont="1" applyBorder="1" applyAlignment="1">
      <alignment horizontal="left"/>
    </xf>
    <xf numFmtId="0" fontId="12" fillId="3" borderId="10" xfId="1" applyFont="1" applyFill="1" applyBorder="1" applyAlignment="1">
      <alignment horizontal="left"/>
    </xf>
    <xf numFmtId="0" fontId="12" fillId="3" borderId="18" xfId="1" applyFont="1" applyFill="1" applyBorder="1" applyAlignment="1">
      <alignment horizontal="left"/>
    </xf>
    <xf numFmtId="0" fontId="12" fillId="0" borderId="10" xfId="1" applyFont="1" applyBorder="1" applyAlignment="1">
      <alignment horizontal="left"/>
    </xf>
    <xf numFmtId="0" fontId="12" fillId="0" borderId="18" xfId="1" applyFont="1" applyBorder="1" applyAlignment="1">
      <alignment horizontal="left"/>
    </xf>
    <xf numFmtId="0" fontId="16" fillId="4" borderId="18" xfId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11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45" fillId="24" borderId="16" xfId="1" applyFont="1" applyFill="1" applyBorder="1" applyAlignment="1">
      <alignment horizontal="center"/>
    </xf>
    <xf numFmtId="0" fontId="63" fillId="0" borderId="18" xfId="1" applyFont="1" applyBorder="1" applyAlignment="1">
      <alignment horizontal="left"/>
    </xf>
    <xf numFmtId="0" fontId="63" fillId="0" borderId="5" xfId="1" applyFont="1" applyBorder="1" applyAlignment="1">
      <alignment horizontal="left"/>
    </xf>
    <xf numFmtId="0" fontId="63" fillId="0" borderId="10" xfId="1" applyFont="1" applyBorder="1" applyAlignment="1">
      <alignment horizontal="left"/>
    </xf>
    <xf numFmtId="2" fontId="17" fillId="0" borderId="11" xfId="1" applyNumberFormat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2" fillId="0" borderId="5" xfId="1" applyFont="1" applyBorder="1" applyAlignment="1">
      <alignment horizontal="left"/>
    </xf>
    <xf numFmtId="0" fontId="12" fillId="0" borderId="11" xfId="1" applyFont="1" applyBorder="1" applyAlignment="1">
      <alignment horizontal="left"/>
    </xf>
    <xf numFmtId="164" fontId="12" fillId="0" borderId="10" xfId="1" applyNumberFormat="1" applyFont="1" applyBorder="1" applyAlignment="1">
      <alignment horizontal="left"/>
    </xf>
    <xf numFmtId="0" fontId="12" fillId="0" borderId="13" xfId="1" applyFont="1" applyBorder="1" applyAlignment="1">
      <alignment horizontal="left"/>
    </xf>
    <xf numFmtId="0" fontId="46" fillId="6" borderId="0" xfId="1" applyFont="1" applyFill="1" applyAlignment="1">
      <alignment horizontal="left"/>
    </xf>
    <xf numFmtId="0" fontId="63" fillId="0" borderId="18" xfId="1" applyFont="1" applyBorder="1" applyAlignment="1">
      <alignment horizontal="left"/>
    </xf>
    <xf numFmtId="0" fontId="63" fillId="0" borderId="5" xfId="1" applyFont="1" applyBorder="1" applyAlignment="1">
      <alignment horizontal="left"/>
    </xf>
    <xf numFmtId="0" fontId="28" fillId="0" borderId="18" xfId="1" applyFont="1" applyBorder="1" applyAlignment="1">
      <alignment horizontal="left"/>
    </xf>
    <xf numFmtId="0" fontId="63" fillId="0" borderId="10" xfId="1" applyFont="1" applyBorder="1" applyAlignment="1">
      <alignment horizontal="left"/>
    </xf>
    <xf numFmtId="0" fontId="28" fillId="0" borderId="11" xfId="1" applyFont="1" applyBorder="1" applyAlignment="1">
      <alignment horizontal="left"/>
    </xf>
    <xf numFmtId="0" fontId="12" fillId="3" borderId="18" xfId="1" applyFont="1" applyFill="1" applyBorder="1" applyAlignment="1">
      <alignment horizontal="left"/>
    </xf>
    <xf numFmtId="164" fontId="12" fillId="0" borderId="10" xfId="1" applyNumberFormat="1" applyFont="1" applyBorder="1" applyAlignment="1">
      <alignment horizontal="left"/>
    </xf>
    <xf numFmtId="0" fontId="12" fillId="0" borderId="1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63" fillId="0" borderId="18" xfId="1" applyFont="1" applyBorder="1" applyAlignment="1">
      <alignment horizontal="left"/>
    </xf>
    <xf numFmtId="0" fontId="63" fillId="0" borderId="5" xfId="1" applyFont="1" applyBorder="1" applyAlignment="1">
      <alignment horizontal="left"/>
    </xf>
    <xf numFmtId="0" fontId="63" fillId="0" borderId="10" xfId="1" applyFont="1" applyBorder="1" applyAlignment="1">
      <alignment horizontal="left"/>
    </xf>
    <xf numFmtId="0" fontId="16" fillId="4" borderId="11" xfId="1" applyFont="1" applyFill="1" applyBorder="1" applyAlignment="1">
      <alignment horizontal="center"/>
    </xf>
    <xf numFmtId="0" fontId="63" fillId="0" borderId="11" xfId="1" applyFont="1" applyBorder="1" applyAlignment="1">
      <alignment horizontal="left"/>
    </xf>
    <xf numFmtId="0" fontId="11" fillId="2" borderId="17" xfId="1" applyFont="1" applyFill="1" applyBorder="1" applyAlignment="1">
      <alignment horizontal="center"/>
    </xf>
    <xf numFmtId="0" fontId="28" fillId="0" borderId="18" xfId="1" applyFont="1" applyBorder="1" applyAlignment="1">
      <alignment horizontal="left"/>
    </xf>
    <xf numFmtId="0" fontId="28" fillId="0" borderId="5" xfId="1" applyFont="1" applyBorder="1" applyAlignment="1">
      <alignment horizontal="left"/>
    </xf>
    <xf numFmtId="0" fontId="12" fillId="0" borderId="10" xfId="1" applyFont="1" applyBorder="1" applyAlignment="1">
      <alignment horizontal="left"/>
    </xf>
    <xf numFmtId="0" fontId="12" fillId="0" borderId="18" xfId="1" applyFont="1" applyBorder="1" applyAlignment="1">
      <alignment horizontal="left"/>
    </xf>
    <xf numFmtId="0" fontId="16" fillId="4" borderId="11" xfId="1" applyFont="1" applyFill="1" applyBorder="1" applyAlignment="1">
      <alignment horizontal="center"/>
    </xf>
    <xf numFmtId="0" fontId="28" fillId="0" borderId="11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2" fillId="0" borderId="11" xfId="1" applyFont="1" applyBorder="1" applyAlignment="1">
      <alignment horizontal="left"/>
    </xf>
    <xf numFmtId="0" fontId="12" fillId="0" borderId="16" xfId="1" applyFont="1" applyBorder="1" applyAlignment="1">
      <alignment horizontal="center"/>
    </xf>
    <xf numFmtId="0" fontId="29" fillId="0" borderId="16" xfId="1" applyFont="1" applyBorder="1" applyAlignment="1">
      <alignment horizontal="center"/>
    </xf>
    <xf numFmtId="0" fontId="29" fillId="0" borderId="16" xfId="1" applyFont="1" applyBorder="1"/>
    <xf numFmtId="2" fontId="63" fillId="0" borderId="10" xfId="1" applyNumberFormat="1" applyFont="1" applyBorder="1"/>
    <xf numFmtId="0" fontId="63" fillId="3" borderId="16" xfId="1" applyFont="1" applyFill="1" applyBorder="1" applyAlignment="1">
      <alignment horizontal="left"/>
    </xf>
    <xf numFmtId="0" fontId="50" fillId="3" borderId="16" xfId="1" applyFont="1" applyFill="1" applyBorder="1" applyAlignment="1">
      <alignment horizontal="left"/>
    </xf>
    <xf numFmtId="0" fontId="50" fillId="3" borderId="10" xfId="1" applyFont="1" applyFill="1" applyBorder="1" applyAlignment="1">
      <alignment horizontal="left"/>
    </xf>
    <xf numFmtId="0" fontId="50" fillId="3" borderId="18" xfId="1" applyFont="1" applyFill="1" applyBorder="1" applyAlignment="1">
      <alignment horizontal="left"/>
    </xf>
    <xf numFmtId="0" fontId="63" fillId="0" borderId="13" xfId="1" applyFont="1" applyBorder="1" applyAlignment="1">
      <alignment horizontal="left"/>
    </xf>
    <xf numFmtId="2" fontId="63" fillId="3" borderId="13" xfId="1" applyNumberFormat="1" applyFont="1" applyFill="1" applyBorder="1" applyAlignment="1">
      <alignment horizontal="center"/>
    </xf>
    <xf numFmtId="0" fontId="63" fillId="0" borderId="21" xfId="1" applyFont="1" applyBorder="1"/>
    <xf numFmtId="0" fontId="64" fillId="0" borderId="11" xfId="1" applyFont="1" applyBorder="1" applyAlignment="1">
      <alignment horizontal="center"/>
    </xf>
    <xf numFmtId="0" fontId="63" fillId="0" borderId="10" xfId="1" applyFont="1" applyBorder="1"/>
    <xf numFmtId="164" fontId="63" fillId="0" borderId="10" xfId="1" applyNumberFormat="1" applyFont="1" applyBorder="1" applyAlignment="1">
      <alignment horizontal="left"/>
    </xf>
    <xf numFmtId="2" fontId="65" fillId="0" borderId="0" xfId="1" applyNumberFormat="1" applyFont="1"/>
    <xf numFmtId="0" fontId="64" fillId="0" borderId="18" xfId="1" applyFont="1" applyBorder="1"/>
    <xf numFmtId="0" fontId="64" fillId="0" borderId="5" xfId="1" applyFont="1" applyBorder="1"/>
    <xf numFmtId="2" fontId="64" fillId="0" borderId="10" xfId="1" applyNumberFormat="1" applyFont="1" applyBorder="1" applyAlignment="1">
      <alignment horizontal="center"/>
    </xf>
    <xf numFmtId="2" fontId="67" fillId="0" borderId="11" xfId="1" applyNumberFormat="1" applyFont="1" applyBorder="1" applyAlignment="1">
      <alignment horizontal="center"/>
    </xf>
    <xf numFmtId="0" fontId="65" fillId="0" borderId="11" xfId="1" applyFont="1" applyBorder="1" applyAlignment="1">
      <alignment horizontal="center"/>
    </xf>
    <xf numFmtId="0" fontId="63" fillId="0" borderId="11" xfId="1" applyFont="1" applyBorder="1" applyAlignment="1">
      <alignment horizontal="center"/>
    </xf>
    <xf numFmtId="2" fontId="63" fillId="0" borderId="18" xfId="1" applyNumberFormat="1" applyFont="1" applyBorder="1" applyAlignment="1">
      <alignment horizontal="center"/>
    </xf>
    <xf numFmtId="2" fontId="64" fillId="0" borderId="0" xfId="1" applyNumberFormat="1" applyFont="1" applyAlignment="1">
      <alignment horizontal="center"/>
    </xf>
    <xf numFmtId="2" fontId="64" fillId="0" borderId="0" xfId="1" applyNumberFormat="1" applyFont="1"/>
    <xf numFmtId="0" fontId="67" fillId="0" borderId="11" xfId="1" applyFont="1" applyBorder="1" applyAlignment="1">
      <alignment horizontal="center"/>
    </xf>
    <xf numFmtId="0" fontId="63" fillId="0" borderId="10" xfId="1" applyFont="1" applyBorder="1" applyAlignment="1"/>
    <xf numFmtId="0" fontId="67" fillId="0" borderId="5" xfId="1" applyFont="1" applyBorder="1" applyAlignment="1">
      <alignment horizontal="center"/>
    </xf>
    <xf numFmtId="0" fontId="63" fillId="0" borderId="5" xfId="1" applyFont="1" applyBorder="1" applyAlignment="1">
      <alignment horizontal="left"/>
    </xf>
    <xf numFmtId="0" fontId="63" fillId="0" borderId="11" xfId="1" applyFont="1" applyBorder="1" applyAlignment="1">
      <alignment horizontal="left"/>
    </xf>
    <xf numFmtId="0" fontId="12" fillId="0" borderId="10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" fillId="0" borderId="5" xfId="1" applyBorder="1" applyAlignment="1">
      <alignment horizontal="center"/>
    </xf>
    <xf numFmtId="0" fontId="63" fillId="0" borderId="10" xfId="1" applyFont="1" applyFill="1" applyBorder="1" applyAlignment="1">
      <alignment horizontal="center"/>
    </xf>
    <xf numFmtId="0" fontId="63" fillId="0" borderId="11" xfId="1" applyFont="1" applyBorder="1" applyAlignment="1">
      <alignment horizontal="center"/>
    </xf>
    <xf numFmtId="0" fontId="63" fillId="0" borderId="16" xfId="1" applyFont="1" applyBorder="1" applyAlignment="1">
      <alignment horizontal="left"/>
    </xf>
    <xf numFmtId="0" fontId="75" fillId="0" borderId="10" xfId="1" applyFont="1" applyBorder="1" applyAlignment="1">
      <alignment horizontal="center"/>
    </xf>
    <xf numFmtId="0" fontId="75" fillId="0" borderId="10" xfId="1" applyFont="1" applyFill="1" applyBorder="1" applyAlignment="1">
      <alignment horizontal="center"/>
    </xf>
    <xf numFmtId="0" fontId="75" fillId="0" borderId="10" xfId="1" applyFont="1" applyFill="1" applyBorder="1" applyAlignment="1">
      <alignment horizontal="left"/>
    </xf>
    <xf numFmtId="2" fontId="75" fillId="0" borderId="10" xfId="1" applyNumberFormat="1" applyFont="1" applyFill="1" applyBorder="1" applyAlignment="1">
      <alignment horizontal="center"/>
    </xf>
    <xf numFmtId="1" fontId="76" fillId="0" borderId="10" xfId="0" applyNumberFormat="1" applyFont="1" applyFill="1" applyBorder="1" applyAlignment="1">
      <alignment horizontal="center"/>
    </xf>
    <xf numFmtId="49" fontId="76" fillId="0" borderId="10" xfId="0" applyNumberFormat="1" applyFont="1" applyFill="1" applyBorder="1" applyAlignment="1">
      <alignment horizontal="left"/>
    </xf>
    <xf numFmtId="0" fontId="75" fillId="0" borderId="0" xfId="1" applyFont="1" applyAlignment="1">
      <alignment horizontal="center"/>
    </xf>
    <xf numFmtId="0" fontId="31" fillId="0" borderId="10" xfId="1" applyFont="1" applyFill="1" applyBorder="1" applyAlignment="1">
      <alignment horizontal="center"/>
    </xf>
    <xf numFmtId="2" fontId="77" fillId="0" borderId="11" xfId="1" applyNumberFormat="1" applyFont="1" applyBorder="1" applyAlignment="1">
      <alignment horizontal="center"/>
    </xf>
    <xf numFmtId="49" fontId="6" fillId="0" borderId="33" xfId="1" applyNumberFormat="1" applyFont="1" applyBorder="1" applyAlignment="1">
      <alignment horizontal="center"/>
    </xf>
    <xf numFmtId="0" fontId="16" fillId="4" borderId="11" xfId="1" applyFont="1" applyFill="1" applyBorder="1" applyAlignment="1">
      <alignment horizontal="center"/>
    </xf>
    <xf numFmtId="0" fontId="63" fillId="0" borderId="11" xfId="1" applyFont="1" applyBorder="1" applyAlignment="1">
      <alignment horizontal="center"/>
    </xf>
    <xf numFmtId="0" fontId="28" fillId="0" borderId="10" xfId="1" applyFont="1" applyBorder="1" applyAlignment="1">
      <alignment horizontal="left"/>
    </xf>
    <xf numFmtId="0" fontId="28" fillId="0" borderId="16" xfId="1" applyFont="1" applyBorder="1" applyAlignment="1">
      <alignment horizontal="left"/>
    </xf>
    <xf numFmtId="0" fontId="28" fillId="0" borderId="22" xfId="1" applyFont="1" applyBorder="1" applyAlignment="1">
      <alignment horizontal="left"/>
    </xf>
    <xf numFmtId="0" fontId="63" fillId="0" borderId="18" xfId="1" applyFont="1" applyBorder="1" applyAlignment="1">
      <alignment horizontal="left"/>
    </xf>
    <xf numFmtId="0" fontId="63" fillId="0" borderId="5" xfId="1" applyFont="1" applyBorder="1" applyAlignment="1">
      <alignment horizontal="left"/>
    </xf>
    <xf numFmtId="1" fontId="76" fillId="0" borderId="13" xfId="0" applyNumberFormat="1" applyFont="1" applyFill="1" applyBorder="1" applyAlignment="1">
      <alignment horizontal="center"/>
    </xf>
    <xf numFmtId="49" fontId="76" fillId="0" borderId="13" xfId="0" applyNumberFormat="1" applyFont="1" applyFill="1" applyBorder="1" applyAlignment="1">
      <alignment horizontal="left"/>
    </xf>
    <xf numFmtId="0" fontId="63" fillId="0" borderId="10" xfId="1" applyFont="1" applyBorder="1" applyAlignment="1">
      <alignment horizontal="left"/>
    </xf>
    <xf numFmtId="2" fontId="9" fillId="0" borderId="19" xfId="1" applyNumberFormat="1" applyFont="1" applyBorder="1" applyAlignment="1">
      <alignment horizontal="center"/>
    </xf>
    <xf numFmtId="2" fontId="38" fillId="0" borderId="10" xfId="1" applyNumberFormat="1" applyFont="1" applyBorder="1" applyAlignment="1">
      <alignment horizontal="center"/>
    </xf>
    <xf numFmtId="2" fontId="75" fillId="0" borderId="13" xfId="1" applyNumberFormat="1" applyFont="1" applyFill="1" applyBorder="1" applyAlignment="1">
      <alignment horizontal="center"/>
    </xf>
    <xf numFmtId="2" fontId="75" fillId="0" borderId="10" xfId="1" applyNumberFormat="1" applyFont="1" applyBorder="1" applyAlignment="1">
      <alignment horizontal="center"/>
    </xf>
    <xf numFmtId="2" fontId="38" fillId="0" borderId="0" xfId="1" applyNumberFormat="1" applyFont="1" applyAlignment="1">
      <alignment horizontal="center"/>
    </xf>
    <xf numFmtId="0" fontId="75" fillId="0" borderId="10" xfId="1" applyFont="1" applyBorder="1" applyAlignment="1">
      <alignment horizontal="left"/>
    </xf>
    <xf numFmtId="15" fontId="9" fillId="0" borderId="6" xfId="1" applyNumberFormat="1" applyFont="1" applyBorder="1" applyAlignment="1">
      <alignment horizontal="left"/>
    </xf>
    <xf numFmtId="15" fontId="9" fillId="0" borderId="11" xfId="1" applyNumberFormat="1" applyFont="1" applyBorder="1" applyAlignment="1">
      <alignment horizontal="left"/>
    </xf>
    <xf numFmtId="15" fontId="9" fillId="0" borderId="15" xfId="1" applyNumberFormat="1" applyFont="1" applyBorder="1" applyAlignment="1">
      <alignment horizontal="left"/>
    </xf>
    <xf numFmtId="15" fontId="9" fillId="0" borderId="10" xfId="1" applyNumberFormat="1" applyFont="1" applyBorder="1" applyAlignment="1">
      <alignment horizontal="left"/>
    </xf>
    <xf numFmtId="0" fontId="11" fillId="2" borderId="34" xfId="1" applyFont="1" applyFill="1" applyBorder="1" applyAlignment="1">
      <alignment horizontal="center"/>
    </xf>
    <xf numFmtId="0" fontId="11" fillId="2" borderId="17" xfId="1" applyFont="1" applyFill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15" fontId="9" fillId="0" borderId="37" xfId="1" applyNumberFormat="1" applyFont="1" applyBorder="1" applyAlignment="1">
      <alignment horizontal="center"/>
    </xf>
    <xf numFmtId="15" fontId="9" fillId="0" borderId="19" xfId="1" applyNumberFormat="1" applyFont="1" applyBorder="1" applyAlignment="1">
      <alignment horizontal="center"/>
    </xf>
    <xf numFmtId="15" fontId="9" fillId="0" borderId="8" xfId="1" applyNumberFormat="1" applyFont="1" applyBorder="1" applyAlignment="1">
      <alignment horizontal="center"/>
    </xf>
    <xf numFmtId="15" fontId="9" fillId="0" borderId="7" xfId="1" applyNumberFormat="1" applyFont="1" applyBorder="1" applyAlignment="1">
      <alignment horizontal="center"/>
    </xf>
    <xf numFmtId="15" fontId="9" fillId="0" borderId="38" xfId="1" applyNumberFormat="1" applyFont="1" applyBorder="1" applyAlignment="1">
      <alignment horizontal="center"/>
    </xf>
    <xf numFmtId="15" fontId="9" fillId="0" borderId="6" xfId="1" applyNumberFormat="1" applyFont="1" applyBorder="1" applyAlignment="1">
      <alignment horizontal="center"/>
    </xf>
    <xf numFmtId="15" fontId="9" fillId="0" borderId="5" xfId="1" applyNumberFormat="1" applyFont="1" applyBorder="1" applyAlignment="1">
      <alignment horizontal="center"/>
    </xf>
    <xf numFmtId="15" fontId="9" fillId="0" borderId="11" xfId="1" applyNumberFormat="1" applyFont="1" applyBorder="1" applyAlignment="1">
      <alignment horizontal="center"/>
    </xf>
    <xf numFmtId="0" fontId="42" fillId="2" borderId="8" xfId="1" applyFont="1" applyFill="1" applyBorder="1" applyAlignment="1">
      <alignment horizontal="center"/>
    </xf>
    <xf numFmtId="0" fontId="42" fillId="2" borderId="7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42" fillId="2" borderId="29" xfId="1" applyFont="1" applyFill="1" applyBorder="1" applyAlignment="1">
      <alignment horizontal="center"/>
    </xf>
    <xf numFmtId="0" fontId="42" fillId="2" borderId="0" xfId="1" applyFont="1" applyFill="1" applyBorder="1" applyAlignment="1">
      <alignment horizontal="center"/>
    </xf>
    <xf numFmtId="15" fontId="9" fillId="0" borderId="39" xfId="1" applyNumberFormat="1" applyFont="1" applyBorder="1" applyAlignment="1">
      <alignment horizontal="left"/>
    </xf>
    <xf numFmtId="15" fontId="9" fillId="0" borderId="12" xfId="1" applyNumberFormat="1" applyFont="1" applyBorder="1" applyAlignment="1">
      <alignment horizontal="left"/>
    </xf>
    <xf numFmtId="0" fontId="44" fillId="7" borderId="18" xfId="1" applyFont="1" applyFill="1" applyBorder="1" applyAlignment="1">
      <alignment horizontal="left"/>
    </xf>
    <xf numFmtId="0" fontId="44" fillId="7" borderId="5" xfId="1" applyFont="1" applyFill="1" applyBorder="1" applyAlignment="1">
      <alignment horizontal="left"/>
    </xf>
    <xf numFmtId="0" fontId="44" fillId="7" borderId="11" xfId="1" applyFont="1" applyFill="1" applyBorder="1" applyAlignment="1">
      <alignment horizontal="left"/>
    </xf>
    <xf numFmtId="0" fontId="45" fillId="8" borderId="25" xfId="1" applyFont="1" applyFill="1" applyBorder="1" applyAlignment="1">
      <alignment horizontal="center"/>
    </xf>
    <xf numFmtId="0" fontId="45" fillId="8" borderId="0" xfId="1" applyFont="1" applyFill="1" applyAlignment="1">
      <alignment horizontal="center"/>
    </xf>
    <xf numFmtId="0" fontId="63" fillId="0" borderId="18" xfId="1" applyFont="1" applyBorder="1" applyAlignment="1">
      <alignment horizontal="left"/>
    </xf>
    <xf numFmtId="0" fontId="63" fillId="0" borderId="5" xfId="1" applyFont="1" applyBorder="1" applyAlignment="1">
      <alignment horizontal="left"/>
    </xf>
    <xf numFmtId="0" fontId="63" fillId="0" borderId="11" xfId="1" applyFont="1" applyBorder="1" applyAlignment="1">
      <alignment horizontal="left"/>
    </xf>
    <xf numFmtId="0" fontId="22" fillId="7" borderId="5" xfId="1" applyFont="1" applyFill="1" applyBorder="1" applyAlignment="1">
      <alignment horizontal="left"/>
    </xf>
    <xf numFmtId="0" fontId="12" fillId="7" borderId="5" xfId="1" applyFont="1" applyFill="1" applyBorder="1" applyAlignment="1">
      <alignment horizontal="left"/>
    </xf>
    <xf numFmtId="0" fontId="59" fillId="10" borderId="9" xfId="1" applyFont="1" applyFill="1" applyBorder="1" applyAlignment="1">
      <alignment horizontal="center" vertical="top"/>
    </xf>
    <xf numFmtId="0" fontId="61" fillId="10" borderId="18" xfId="1" applyFont="1" applyFill="1" applyBorder="1" applyAlignment="1">
      <alignment horizontal="center"/>
    </xf>
    <xf numFmtId="0" fontId="61" fillId="10" borderId="5" xfId="1" applyFont="1" applyFill="1" applyBorder="1" applyAlignment="1">
      <alignment horizontal="center"/>
    </xf>
    <xf numFmtId="0" fontId="61" fillId="10" borderId="11" xfId="1" applyFont="1" applyFill="1" applyBorder="1" applyAlignment="1">
      <alignment horizontal="center"/>
    </xf>
    <xf numFmtId="0" fontId="16" fillId="2" borderId="23" xfId="1" applyFont="1" applyFill="1" applyBorder="1" applyAlignment="1">
      <alignment horizontal="center"/>
    </xf>
    <xf numFmtId="0" fontId="16" fillId="2" borderId="16" xfId="1" applyFont="1" applyFill="1" applyBorder="1" applyAlignment="1">
      <alignment horizontal="center"/>
    </xf>
    <xf numFmtId="0" fontId="16" fillId="2" borderId="22" xfId="1" applyFont="1" applyFill="1" applyBorder="1" applyAlignment="1">
      <alignment horizontal="center"/>
    </xf>
    <xf numFmtId="0" fontId="12" fillId="3" borderId="10" xfId="1" applyFont="1" applyFill="1" applyBorder="1" applyAlignment="1">
      <alignment horizontal="left"/>
    </xf>
    <xf numFmtId="0" fontId="12" fillId="3" borderId="18" xfId="1" applyFont="1" applyFill="1" applyBorder="1" applyAlignment="1">
      <alignment horizontal="left"/>
    </xf>
    <xf numFmtId="0" fontId="16" fillId="9" borderId="21" xfId="1" applyFont="1" applyFill="1" applyBorder="1" applyAlignment="1">
      <alignment horizontal="center"/>
    </xf>
    <xf numFmtId="0" fontId="16" fillId="9" borderId="9" xfId="1" applyFont="1" applyFill="1" applyBorder="1" applyAlignment="1">
      <alignment horizontal="center"/>
    </xf>
    <xf numFmtId="0" fontId="16" fillId="9" borderId="20" xfId="1" applyFont="1" applyFill="1" applyBorder="1" applyAlignment="1">
      <alignment horizontal="center"/>
    </xf>
    <xf numFmtId="0" fontId="63" fillId="0" borderId="10" xfId="1" applyFont="1" applyBorder="1" applyAlignment="1">
      <alignment horizontal="left"/>
    </xf>
    <xf numFmtId="0" fontId="44" fillId="7" borderId="0" xfId="1" applyFont="1" applyFill="1" applyBorder="1" applyAlignment="1">
      <alignment horizontal="left"/>
    </xf>
    <xf numFmtId="0" fontId="28" fillId="0" borderId="10" xfId="1" applyFont="1" applyBorder="1" applyAlignment="1">
      <alignment horizontal="left"/>
    </xf>
    <xf numFmtId="0" fontId="28" fillId="0" borderId="18" xfId="1" applyFont="1" applyBorder="1" applyAlignment="1">
      <alignment horizontal="left"/>
    </xf>
    <xf numFmtId="164" fontId="63" fillId="0" borderId="10" xfId="1" applyNumberFormat="1" applyFont="1" applyBorder="1" applyAlignment="1">
      <alignment horizontal="left"/>
    </xf>
    <xf numFmtId="0" fontId="61" fillId="10" borderId="25" xfId="1" applyFont="1" applyFill="1" applyBorder="1" applyAlignment="1">
      <alignment horizontal="center" vertical="top"/>
    </xf>
    <xf numFmtId="0" fontId="61" fillId="10" borderId="0" xfId="1" applyFont="1" applyFill="1" applyAlignment="1">
      <alignment horizontal="center" vertical="top"/>
    </xf>
    <xf numFmtId="0" fontId="61" fillId="10" borderId="24" xfId="1" applyFont="1" applyFill="1" applyBorder="1" applyAlignment="1">
      <alignment horizontal="center" vertical="top"/>
    </xf>
    <xf numFmtId="0" fontId="45" fillId="10" borderId="18" xfId="1" applyFont="1" applyFill="1" applyBorder="1" applyAlignment="1">
      <alignment horizontal="center"/>
    </xf>
    <xf numFmtId="0" fontId="45" fillId="10" borderId="5" xfId="1" applyFont="1" applyFill="1" applyBorder="1" applyAlignment="1">
      <alignment horizontal="center"/>
    </xf>
    <xf numFmtId="0" fontId="45" fillId="10" borderId="11" xfId="1" applyFont="1" applyFill="1" applyBorder="1" applyAlignment="1">
      <alignment horizontal="center"/>
    </xf>
    <xf numFmtId="0" fontId="63" fillId="0" borderId="13" xfId="1" applyFont="1" applyBorder="1" applyAlignment="1">
      <alignment horizontal="left"/>
    </xf>
    <xf numFmtId="0" fontId="44" fillId="7" borderId="16" xfId="1" applyFont="1" applyFill="1" applyBorder="1" applyAlignment="1">
      <alignment horizontal="left"/>
    </xf>
    <xf numFmtId="0" fontId="16" fillId="10" borderId="25" xfId="1" applyFont="1" applyFill="1" applyBorder="1" applyAlignment="1">
      <alignment horizontal="center"/>
    </xf>
    <xf numFmtId="0" fontId="16" fillId="10" borderId="0" xfId="1" applyFont="1" applyFill="1" applyAlignment="1">
      <alignment horizontal="center"/>
    </xf>
    <xf numFmtId="0" fontId="16" fillId="10" borderId="24" xfId="1" applyFont="1" applyFill="1" applyBorder="1" applyAlignment="1">
      <alignment horizontal="center"/>
    </xf>
    <xf numFmtId="0" fontId="28" fillId="0" borderId="5" xfId="1" applyFont="1" applyBorder="1" applyAlignment="1">
      <alignment horizontal="left"/>
    </xf>
    <xf numFmtId="0" fontId="28" fillId="0" borderId="11" xfId="1" applyFont="1" applyBorder="1" applyAlignment="1">
      <alignment horizontal="left"/>
    </xf>
    <xf numFmtId="0" fontId="56" fillId="23" borderId="16" xfId="1" applyFont="1" applyFill="1" applyBorder="1" applyAlignment="1">
      <alignment horizontal="center"/>
    </xf>
    <xf numFmtId="0" fontId="21" fillId="23" borderId="16" xfId="1" applyFont="1" applyFill="1" applyBorder="1" applyAlignment="1">
      <alignment horizontal="center"/>
    </xf>
    <xf numFmtId="0" fontId="62" fillId="22" borderId="10" xfId="1" applyFont="1" applyFill="1" applyBorder="1" applyAlignment="1">
      <alignment horizontal="center"/>
    </xf>
    <xf numFmtId="164" fontId="22" fillId="7" borderId="5" xfId="1" applyNumberFormat="1" applyFont="1" applyFill="1" applyBorder="1" applyAlignment="1">
      <alignment horizontal="left"/>
    </xf>
    <xf numFmtId="0" fontId="22" fillId="7" borderId="16" xfId="1" applyFont="1" applyFill="1" applyBorder="1" applyAlignment="1">
      <alignment horizontal="left"/>
    </xf>
    <xf numFmtId="0" fontId="12" fillId="0" borderId="10" xfId="1" applyFont="1" applyBorder="1" applyAlignment="1">
      <alignment horizontal="left"/>
    </xf>
    <xf numFmtId="0" fontId="50" fillId="7" borderId="18" xfId="1" applyFont="1" applyFill="1" applyBorder="1" applyAlignment="1">
      <alignment horizontal="left"/>
    </xf>
    <xf numFmtId="0" fontId="63" fillId="7" borderId="5" xfId="1" applyFont="1" applyFill="1" applyBorder="1" applyAlignment="1">
      <alignment horizontal="left"/>
    </xf>
    <xf numFmtId="0" fontId="63" fillId="7" borderId="11" xfId="1" applyFont="1" applyFill="1" applyBorder="1" applyAlignment="1">
      <alignment horizontal="left"/>
    </xf>
    <xf numFmtId="0" fontId="16" fillId="4" borderId="2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/>
    </xf>
    <xf numFmtId="0" fontId="66" fillId="0" borderId="5" xfId="1" applyFont="1" applyBorder="1" applyAlignment="1">
      <alignment horizontal="center"/>
    </xf>
    <xf numFmtId="0" fontId="63" fillId="0" borderId="11" xfId="1" applyFont="1" applyBorder="1" applyAlignment="1">
      <alignment horizontal="center"/>
    </xf>
    <xf numFmtId="0" fontId="45" fillId="24" borderId="18" xfId="1" applyFont="1" applyFill="1" applyBorder="1" applyAlignment="1">
      <alignment horizontal="center"/>
    </xf>
    <xf numFmtId="0" fontId="45" fillId="24" borderId="5" xfId="1" applyFont="1" applyFill="1" applyBorder="1" applyAlignment="1">
      <alignment horizontal="center"/>
    </xf>
    <xf numFmtId="0" fontId="45" fillId="24" borderId="11" xfId="1" applyFont="1" applyFill="1" applyBorder="1" applyAlignment="1">
      <alignment horizontal="center"/>
    </xf>
    <xf numFmtId="0" fontId="45" fillId="24" borderId="23" xfId="1" applyFont="1" applyFill="1" applyBorder="1" applyAlignment="1">
      <alignment horizontal="center"/>
    </xf>
    <xf numFmtId="0" fontId="45" fillId="24" borderId="16" xfId="1" applyFont="1" applyFill="1" applyBorder="1" applyAlignment="1">
      <alignment horizontal="center"/>
    </xf>
    <xf numFmtId="0" fontId="45" fillId="24" borderId="0" xfId="1" applyFont="1" applyFill="1" applyBorder="1" applyAlignment="1">
      <alignment horizontal="center"/>
    </xf>
    <xf numFmtId="0" fontId="45" fillId="24" borderId="0" xfId="1" applyFont="1" applyFill="1" applyAlignment="1">
      <alignment horizontal="center"/>
    </xf>
    <xf numFmtId="0" fontId="45" fillId="24" borderId="10" xfId="1" applyFont="1" applyFill="1" applyBorder="1" applyAlignment="1">
      <alignment horizontal="center"/>
    </xf>
    <xf numFmtId="0" fontId="67" fillId="0" borderId="5" xfId="1" applyFont="1" applyBorder="1" applyAlignment="1">
      <alignment horizontal="center"/>
    </xf>
    <xf numFmtId="0" fontId="51" fillId="7" borderId="10" xfId="1" applyFont="1" applyFill="1" applyBorder="1" applyAlignment="1">
      <alignment horizontal="center"/>
    </xf>
    <xf numFmtId="0" fontId="50" fillId="7" borderId="16" xfId="1" applyFont="1" applyFill="1" applyBorder="1" applyAlignment="1">
      <alignment horizontal="left"/>
    </xf>
    <xf numFmtId="0" fontId="63" fillId="7" borderId="16" xfId="1" applyFont="1" applyFill="1" applyBorder="1" applyAlignment="1">
      <alignment horizontal="left"/>
    </xf>
    <xf numFmtId="0" fontId="50" fillId="7" borderId="5" xfId="1" applyFont="1" applyFill="1" applyBorder="1" applyAlignment="1">
      <alignment horizontal="left"/>
    </xf>
    <xf numFmtId="0" fontId="50" fillId="7" borderId="11" xfId="1" applyFont="1" applyFill="1" applyBorder="1" applyAlignment="1">
      <alignment horizontal="left"/>
    </xf>
    <xf numFmtId="0" fontId="46" fillId="6" borderId="5" xfId="1" applyFont="1" applyFill="1" applyBorder="1" applyAlignment="1">
      <alignment horizontal="left"/>
    </xf>
    <xf numFmtId="0" fontId="46" fillId="6" borderId="11" xfId="1" applyFont="1" applyFill="1" applyBorder="1" applyAlignment="1">
      <alignment horizontal="left"/>
    </xf>
    <xf numFmtId="0" fontId="17" fillId="6" borderId="23" xfId="1" applyFont="1" applyFill="1" applyBorder="1" applyAlignment="1">
      <alignment horizontal="center"/>
    </xf>
    <xf numFmtId="0" fontId="17" fillId="6" borderId="16" xfId="1" applyFont="1" applyFill="1" applyBorder="1" applyAlignment="1">
      <alignment horizontal="center"/>
    </xf>
    <xf numFmtId="0" fontId="17" fillId="6" borderId="22" xfId="1" applyFont="1" applyFill="1" applyBorder="1" applyAlignment="1">
      <alignment horizontal="center"/>
    </xf>
    <xf numFmtId="0" fontId="22" fillId="7" borderId="18" xfId="1" applyFont="1" applyFill="1" applyBorder="1" applyAlignment="1">
      <alignment horizontal="left"/>
    </xf>
    <xf numFmtId="0" fontId="22" fillId="7" borderId="11" xfId="1" applyFont="1" applyFill="1" applyBorder="1" applyAlignment="1">
      <alignment horizontal="left"/>
    </xf>
    <xf numFmtId="0" fontId="22" fillId="7" borderId="0" xfId="1" applyFont="1" applyFill="1" applyBorder="1" applyAlignment="1">
      <alignment horizontal="left"/>
    </xf>
    <xf numFmtId="0" fontId="17" fillId="5" borderId="23" xfId="1" applyFont="1" applyFill="1" applyBorder="1" applyAlignment="1">
      <alignment horizontal="center"/>
    </xf>
    <xf numFmtId="0" fontId="17" fillId="5" borderId="16" xfId="1" applyFont="1" applyFill="1" applyBorder="1" applyAlignment="1">
      <alignment horizontal="center"/>
    </xf>
    <xf numFmtId="0" fontId="17" fillId="5" borderId="22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25" fillId="24" borderId="25" xfId="1" applyFont="1" applyFill="1" applyBorder="1" applyAlignment="1">
      <alignment horizontal="center"/>
    </xf>
    <xf numFmtId="0" fontId="25" fillId="24" borderId="0" xfId="1" applyFont="1" applyFill="1" applyAlignment="1">
      <alignment horizontal="center"/>
    </xf>
    <xf numFmtId="0" fontId="25" fillId="24" borderId="24" xfId="1" applyFont="1" applyFill="1" applyBorder="1" applyAlignment="1">
      <alignment horizontal="center"/>
    </xf>
    <xf numFmtId="0" fontId="16" fillId="2" borderId="18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45" fillId="24" borderId="22" xfId="1" applyFont="1" applyFill="1" applyBorder="1" applyAlignment="1">
      <alignment horizontal="center"/>
    </xf>
    <xf numFmtId="0" fontId="45" fillId="24" borderId="19" xfId="1" applyFont="1" applyFill="1" applyBorder="1" applyAlignment="1">
      <alignment horizontal="center"/>
    </xf>
    <xf numFmtId="2" fontId="67" fillId="0" borderId="5" xfId="1" applyNumberFormat="1" applyFont="1" applyBorder="1" applyAlignment="1">
      <alignment horizontal="center"/>
    </xf>
    <xf numFmtId="2" fontId="67" fillId="0" borderId="11" xfId="1" applyNumberFormat="1" applyFont="1" applyBorder="1" applyAlignment="1">
      <alignment horizontal="center"/>
    </xf>
    <xf numFmtId="0" fontId="61" fillId="12" borderId="10" xfId="1" applyFont="1" applyFill="1" applyBorder="1" applyAlignment="1">
      <alignment horizontal="center"/>
    </xf>
    <xf numFmtId="0" fontId="55" fillId="7" borderId="16" xfId="1" applyFont="1" applyFill="1" applyBorder="1" applyAlignment="1">
      <alignment horizontal="left"/>
    </xf>
    <xf numFmtId="0" fontId="44" fillId="14" borderId="0" xfId="1" applyFont="1" applyFill="1" applyBorder="1" applyAlignment="1">
      <alignment horizontal="center"/>
    </xf>
    <xf numFmtId="0" fontId="16" fillId="4" borderId="18" xfId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11" xfId="1" applyFont="1" applyFill="1" applyBorder="1" applyAlignment="1">
      <alignment horizontal="center"/>
    </xf>
    <xf numFmtId="0" fontId="45" fillId="24" borderId="21" xfId="1" applyFont="1" applyFill="1" applyBorder="1" applyAlignment="1">
      <alignment horizontal="center"/>
    </xf>
    <xf numFmtId="0" fontId="45" fillId="24" borderId="9" xfId="1" applyFont="1" applyFill="1" applyBorder="1" applyAlignment="1">
      <alignment horizontal="center"/>
    </xf>
    <xf numFmtId="0" fontId="45" fillId="24" borderId="20" xfId="1" applyFont="1" applyFill="1" applyBorder="1" applyAlignment="1">
      <alignment horizontal="center"/>
    </xf>
    <xf numFmtId="0" fontId="44" fillId="7" borderId="0" xfId="1" applyFont="1" applyFill="1" applyAlignment="1">
      <alignment horizontal="left"/>
    </xf>
    <xf numFmtId="0" fontId="22" fillId="7" borderId="0" xfId="1" applyFont="1" applyFill="1" applyAlignment="1">
      <alignment horizontal="left"/>
    </xf>
    <xf numFmtId="0" fontId="12" fillId="0" borderId="13" xfId="1" applyFont="1" applyBorder="1" applyAlignment="1">
      <alignment horizontal="left"/>
    </xf>
    <xf numFmtId="0" fontId="12" fillId="0" borderId="18" xfId="1" applyFont="1" applyBorder="1" applyAlignment="1">
      <alignment horizontal="left"/>
    </xf>
    <xf numFmtId="0" fontId="21" fillId="7" borderId="0" xfId="1" applyFont="1" applyFill="1" applyAlignment="1">
      <alignment horizontal="left"/>
    </xf>
    <xf numFmtId="0" fontId="21" fillId="7" borderId="24" xfId="1" applyFont="1" applyFill="1" applyBorder="1" applyAlignment="1">
      <alignment horizontal="left"/>
    </xf>
    <xf numFmtId="0" fontId="12" fillId="0" borderId="23" xfId="1" applyFont="1" applyBorder="1" applyAlignment="1">
      <alignment horizontal="left"/>
    </xf>
    <xf numFmtId="0" fontId="12" fillId="0" borderId="16" xfId="1" applyFont="1" applyBorder="1" applyAlignment="1">
      <alignment horizontal="left"/>
    </xf>
    <xf numFmtId="0" fontId="12" fillId="0" borderId="22" xfId="1" applyFont="1" applyBorder="1" applyAlignment="1">
      <alignment horizontal="left"/>
    </xf>
    <xf numFmtId="2" fontId="17" fillId="0" borderId="5" xfId="1" applyNumberFormat="1" applyFont="1" applyBorder="1" applyAlignment="1">
      <alignment horizontal="center"/>
    </xf>
    <xf numFmtId="2" fontId="17" fillId="0" borderId="11" xfId="1" applyNumberFormat="1" applyFont="1" applyBorder="1" applyAlignment="1">
      <alignment horizontal="center"/>
    </xf>
    <xf numFmtId="0" fontId="58" fillId="0" borderId="5" xfId="1" applyFont="1" applyBorder="1" applyAlignment="1">
      <alignment horizontal="center"/>
    </xf>
    <xf numFmtId="0" fontId="57" fillId="0" borderId="11" xfId="1" applyFont="1" applyBorder="1" applyAlignment="1">
      <alignment horizontal="center"/>
    </xf>
    <xf numFmtId="0" fontId="43" fillId="0" borderId="5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21" fillId="7" borderId="5" xfId="1" applyFont="1" applyFill="1" applyBorder="1" applyAlignment="1">
      <alignment horizontal="left"/>
    </xf>
    <xf numFmtId="0" fontId="21" fillId="7" borderId="11" xfId="1" applyFont="1" applyFill="1" applyBorder="1" applyAlignment="1">
      <alignment horizontal="left"/>
    </xf>
    <xf numFmtId="0" fontId="17" fillId="0" borderId="5" xfId="1" applyFont="1" applyBorder="1" applyAlignment="1">
      <alignment horizontal="center"/>
    </xf>
    <xf numFmtId="0" fontId="12" fillId="0" borderId="5" xfId="1" applyFont="1" applyBorder="1" applyAlignment="1">
      <alignment horizontal="left"/>
    </xf>
    <xf numFmtId="0" fontId="12" fillId="0" borderId="11" xfId="1" applyFont="1" applyBorder="1" applyAlignment="1">
      <alignment horizontal="left"/>
    </xf>
    <xf numFmtId="0" fontId="44" fillId="14" borderId="0" xfId="1" applyFont="1" applyFill="1" applyAlignment="1">
      <alignment horizontal="center"/>
    </xf>
    <xf numFmtId="164" fontId="12" fillId="0" borderId="10" xfId="1" applyNumberFormat="1" applyFont="1" applyBorder="1" applyAlignment="1">
      <alignment horizontal="left"/>
    </xf>
    <xf numFmtId="0" fontId="1" fillId="0" borderId="5" xfId="1" applyBorder="1" applyAlignment="1">
      <alignment horizontal="center"/>
    </xf>
    <xf numFmtId="0" fontId="28" fillId="0" borderId="23" xfId="1" applyFont="1" applyBorder="1" applyAlignment="1">
      <alignment horizontal="left"/>
    </xf>
    <xf numFmtId="0" fontId="28" fillId="0" borderId="16" xfId="1" applyFont="1" applyBorder="1" applyAlignment="1">
      <alignment horizontal="left"/>
    </xf>
    <xf numFmtId="0" fontId="28" fillId="0" borderId="22" xfId="1" applyFont="1" applyBorder="1" applyAlignment="1">
      <alignment horizontal="left"/>
    </xf>
    <xf numFmtId="0" fontId="28" fillId="0" borderId="23" xfId="1" applyFont="1" applyBorder="1" applyAlignment="1">
      <alignment horizontal="center"/>
    </xf>
    <xf numFmtId="0" fontId="28" fillId="0" borderId="21" xfId="1" applyFont="1" applyBorder="1" applyAlignment="1">
      <alignment horizontal="center"/>
    </xf>
    <xf numFmtId="0" fontId="48" fillId="21" borderId="18" xfId="1" applyFont="1" applyFill="1" applyBorder="1" applyAlignment="1">
      <alignment horizontal="center"/>
    </xf>
    <xf numFmtId="0" fontId="48" fillId="21" borderId="5" xfId="1" applyFont="1" applyFill="1" applyBorder="1" applyAlignment="1">
      <alignment horizontal="center"/>
    </xf>
    <xf numFmtId="0" fontId="48" fillId="21" borderId="11" xfId="1" applyFont="1" applyFill="1" applyBorder="1" applyAlignment="1">
      <alignment horizontal="center"/>
    </xf>
    <xf numFmtId="0" fontId="48" fillId="19" borderId="18" xfId="1" applyFont="1" applyFill="1" applyBorder="1" applyAlignment="1">
      <alignment horizontal="center"/>
    </xf>
    <xf numFmtId="0" fontId="48" fillId="19" borderId="5" xfId="1" applyFont="1" applyFill="1" applyBorder="1" applyAlignment="1">
      <alignment horizontal="center"/>
    </xf>
    <xf numFmtId="0" fontId="48" fillId="19" borderId="11" xfId="1" applyFont="1" applyFill="1" applyBorder="1" applyAlignment="1">
      <alignment horizontal="center"/>
    </xf>
    <xf numFmtId="0" fontId="48" fillId="20" borderId="18" xfId="1" applyFont="1" applyFill="1" applyBorder="1" applyAlignment="1">
      <alignment horizontal="center"/>
    </xf>
    <xf numFmtId="0" fontId="48" fillId="20" borderId="5" xfId="1" applyFont="1" applyFill="1" applyBorder="1" applyAlignment="1">
      <alignment horizontal="center"/>
    </xf>
    <xf numFmtId="0" fontId="48" fillId="20" borderId="11" xfId="1" applyFont="1" applyFill="1" applyBorder="1" applyAlignment="1">
      <alignment horizontal="center"/>
    </xf>
    <xf numFmtId="0" fontId="48" fillId="10" borderId="18" xfId="1" applyFont="1" applyFill="1" applyBorder="1" applyAlignment="1">
      <alignment horizontal="center"/>
    </xf>
    <xf numFmtId="0" fontId="48" fillId="10" borderId="5" xfId="1" applyFont="1" applyFill="1" applyBorder="1" applyAlignment="1">
      <alignment horizontal="center"/>
    </xf>
    <xf numFmtId="0" fontId="48" fillId="10" borderId="11" xfId="1" applyFont="1" applyFill="1" applyBorder="1" applyAlignment="1">
      <alignment horizontal="center"/>
    </xf>
    <xf numFmtId="0" fontId="47" fillId="14" borderId="18" xfId="1" applyFont="1" applyFill="1" applyBorder="1" applyAlignment="1">
      <alignment horizontal="center"/>
    </xf>
    <xf numFmtId="0" fontId="47" fillId="14" borderId="5" xfId="1" applyFont="1" applyFill="1" applyBorder="1" applyAlignment="1">
      <alignment horizontal="center"/>
    </xf>
    <xf numFmtId="0" fontId="47" fillId="14" borderId="11" xfId="1" applyFont="1" applyFill="1" applyBorder="1" applyAlignment="1">
      <alignment horizontal="center"/>
    </xf>
    <xf numFmtId="0" fontId="47" fillId="17" borderId="18" xfId="1" applyFont="1" applyFill="1" applyBorder="1" applyAlignment="1">
      <alignment horizontal="center"/>
    </xf>
    <xf numFmtId="0" fontId="47" fillId="17" borderId="5" xfId="1" applyFont="1" applyFill="1" applyBorder="1" applyAlignment="1">
      <alignment horizontal="center"/>
    </xf>
    <xf numFmtId="0" fontId="47" fillId="17" borderId="11" xfId="1" applyFont="1" applyFill="1" applyBorder="1" applyAlignment="1">
      <alignment horizontal="center"/>
    </xf>
    <xf numFmtId="0" fontId="48" fillId="13" borderId="18" xfId="1" applyFont="1" applyFill="1" applyBorder="1" applyAlignment="1">
      <alignment horizontal="center"/>
    </xf>
    <xf numFmtId="0" fontId="48" fillId="13" borderId="5" xfId="1" applyFont="1" applyFill="1" applyBorder="1" applyAlignment="1">
      <alignment horizontal="center"/>
    </xf>
    <xf numFmtId="0" fontId="48" fillId="13" borderId="11" xfId="1" applyFont="1" applyFill="1" applyBorder="1" applyAlignment="1">
      <alignment horizontal="center"/>
    </xf>
    <xf numFmtId="0" fontId="49" fillId="18" borderId="16" xfId="1" applyFont="1" applyFill="1" applyBorder="1" applyAlignment="1">
      <alignment horizontal="center"/>
    </xf>
    <xf numFmtId="0" fontId="34" fillId="10" borderId="18" xfId="1" applyFont="1" applyFill="1" applyBorder="1" applyAlignment="1">
      <alignment horizontal="center"/>
    </xf>
    <xf numFmtId="0" fontId="34" fillId="10" borderId="5" xfId="1" applyFont="1" applyFill="1" applyBorder="1" applyAlignment="1">
      <alignment horizontal="center"/>
    </xf>
    <xf numFmtId="0" fontId="34" fillId="10" borderId="11" xfId="1" applyFont="1" applyFill="1" applyBorder="1" applyAlignment="1">
      <alignment horizontal="center"/>
    </xf>
    <xf numFmtId="0" fontId="33" fillId="15" borderId="18" xfId="1" applyFont="1" applyFill="1" applyBorder="1" applyAlignment="1">
      <alignment horizontal="center"/>
    </xf>
    <xf numFmtId="0" fontId="33" fillId="15" borderId="5" xfId="1" applyFont="1" applyFill="1" applyBorder="1" applyAlignment="1">
      <alignment horizontal="center"/>
    </xf>
    <xf numFmtId="0" fontId="33" fillId="15" borderId="11" xfId="1" applyFont="1" applyFill="1" applyBorder="1" applyAlignment="1">
      <alignment horizontal="center"/>
    </xf>
    <xf numFmtId="0" fontId="31" fillId="0" borderId="13" xfId="1" applyFont="1" applyBorder="1" applyAlignment="1">
      <alignment horizontal="center"/>
    </xf>
    <xf numFmtId="0" fontId="31" fillId="0" borderId="19" xfId="1" applyFont="1" applyBorder="1" applyAlignment="1">
      <alignment horizontal="center"/>
    </xf>
    <xf numFmtId="0" fontId="31" fillId="0" borderId="23" xfId="1" applyFont="1" applyBorder="1" applyAlignment="1">
      <alignment horizontal="center"/>
    </xf>
    <xf numFmtId="0" fontId="31" fillId="0" borderId="21" xfId="1" applyFont="1" applyBorder="1" applyAlignment="1">
      <alignment horizontal="center"/>
    </xf>
    <xf numFmtId="0" fontId="37" fillId="16" borderId="21" xfId="1" applyFont="1" applyFill="1" applyBorder="1" applyAlignment="1">
      <alignment horizontal="center"/>
    </xf>
    <xf numFmtId="0" fontId="37" fillId="16" borderId="9" xfId="1" applyFont="1" applyFill="1" applyBorder="1" applyAlignment="1">
      <alignment horizontal="center"/>
    </xf>
    <xf numFmtId="0" fontId="37" fillId="16" borderId="0" xfId="1" applyFont="1" applyFill="1" applyAlignment="1">
      <alignment horizontal="center"/>
    </xf>
    <xf numFmtId="0" fontId="31" fillId="0" borderId="22" xfId="1" applyFont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35" fillId="11" borderId="18" xfId="1" applyFont="1" applyFill="1" applyBorder="1" applyAlignment="1">
      <alignment horizontal="center"/>
    </xf>
    <xf numFmtId="0" fontId="35" fillId="11" borderId="5" xfId="1" applyFont="1" applyFill="1" applyBorder="1" applyAlignment="1">
      <alignment horizontal="center"/>
    </xf>
    <xf numFmtId="0" fontId="35" fillId="11" borderId="11" xfId="1" applyFont="1" applyFill="1" applyBorder="1" applyAlignment="1">
      <alignment horizontal="center"/>
    </xf>
    <xf numFmtId="0" fontId="35" fillId="2" borderId="18" xfId="1" applyFont="1" applyFill="1" applyBorder="1" applyAlignment="1">
      <alignment horizontal="center"/>
    </xf>
    <xf numFmtId="0" fontId="35" fillId="2" borderId="5" xfId="1" applyFont="1" applyFill="1" applyBorder="1" applyAlignment="1">
      <alignment horizontal="center"/>
    </xf>
    <xf numFmtId="0" fontId="35" fillId="2" borderId="11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9999"/>
      <color rgb="FFFF0066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7162800</xdr:colOff>
          <xdr:row>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7162800</xdr:colOff>
          <xdr:row>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6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2"/>
  <sheetViews>
    <sheetView workbookViewId="0">
      <selection activeCell="A26" sqref="A26"/>
    </sheetView>
  </sheetViews>
  <sheetFormatPr defaultRowHeight="15" x14ac:dyDescent="0.25"/>
  <cols>
    <col min="1" max="1" width="80.42578125" customWidth="1"/>
  </cols>
  <sheetData>
    <row r="1" spans="1:1" x14ac:dyDescent="0.25">
      <c r="A1" s="175" t="s">
        <v>188</v>
      </c>
    </row>
    <row r="2" spans="1:1" x14ac:dyDescent="0.25">
      <c r="A2" s="175" t="s">
        <v>189</v>
      </c>
    </row>
    <row r="3" spans="1:1" x14ac:dyDescent="0.25">
      <c r="A3" s="175" t="s">
        <v>190</v>
      </c>
    </row>
    <row r="4" spans="1:1" x14ac:dyDescent="0.25">
      <c r="A4" s="175" t="s">
        <v>191</v>
      </c>
    </row>
    <row r="5" spans="1:1" x14ac:dyDescent="0.25">
      <c r="A5" s="175" t="s">
        <v>192</v>
      </c>
    </row>
    <row r="6" spans="1:1" x14ac:dyDescent="0.25">
      <c r="A6" s="176"/>
    </row>
    <row r="7" spans="1:1" x14ac:dyDescent="0.25">
      <c r="A7" s="175" t="s">
        <v>33</v>
      </c>
    </row>
    <row r="8" spans="1:1" x14ac:dyDescent="0.25">
      <c r="A8" s="175"/>
    </row>
    <row r="9" spans="1:1" x14ac:dyDescent="0.25">
      <c r="A9" s="124"/>
    </row>
    <row r="10" spans="1:1" x14ac:dyDescent="0.25">
      <c r="A10" s="124"/>
    </row>
    <row r="11" spans="1:1" x14ac:dyDescent="0.25">
      <c r="A11" s="124"/>
    </row>
    <row r="12" spans="1:1" x14ac:dyDescent="0.25">
      <c r="A12" s="12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423C-965B-4FD8-AB9F-B41F994B2B95}">
  <sheetPr>
    <tabColor indexed="10"/>
  </sheetPr>
  <dimension ref="A1:AA293"/>
  <sheetViews>
    <sheetView view="pageBreakPreview" zoomScale="25" zoomScaleNormal="25" zoomScaleSheetLayoutView="25" workbookViewId="0">
      <selection activeCell="Y1" sqref="Y1:AA1048576"/>
    </sheetView>
  </sheetViews>
  <sheetFormatPr defaultColWidth="9.28515625" defaultRowHeight="49.9" customHeight="1" x14ac:dyDescent="0.6"/>
  <cols>
    <col min="1" max="1" width="30.42578125" style="501" customWidth="1"/>
    <col min="2" max="2" width="159.140625" style="12" customWidth="1"/>
    <col min="3" max="3" width="13.7109375" style="12" customWidth="1"/>
    <col min="4" max="4" width="22.85546875" style="15" customWidth="1"/>
    <col min="5" max="5" width="33.85546875" style="15" customWidth="1"/>
    <col min="6" max="6" width="33.85546875" style="501" customWidth="1"/>
    <col min="7" max="7" width="33.85546875" style="12" customWidth="1"/>
    <col min="8" max="8" width="23.85546875" style="12" hidden="1" customWidth="1"/>
    <col min="9" max="9" width="33.85546875" style="12" customWidth="1"/>
    <col min="10" max="10" width="32.28515625" style="12" hidden="1" customWidth="1"/>
    <col min="11" max="12" width="32.28515625" style="14" hidden="1" customWidth="1"/>
    <col min="13" max="13" width="9.7109375" style="14" customWidth="1"/>
    <col min="14" max="14" width="12.140625" style="14" customWidth="1"/>
    <col min="15" max="15" width="3.140625" style="12" customWidth="1"/>
    <col min="16" max="16" width="30.42578125" style="501" customWidth="1"/>
    <col min="17" max="17" width="159.140625" style="12" customWidth="1"/>
    <col min="18" max="18" width="12" style="12" customWidth="1"/>
    <col min="19" max="19" width="34.28515625" style="501" customWidth="1"/>
    <col min="20" max="20" width="34.42578125" style="501" customWidth="1"/>
    <col min="21" max="21" width="34.42578125" style="12" customWidth="1"/>
    <col min="22" max="22" width="34.42578125" style="501" customWidth="1"/>
    <col min="23" max="23" width="25.85546875" style="501" hidden="1" customWidth="1"/>
    <col min="24" max="24" width="34.42578125" style="501" customWidth="1"/>
    <col min="25" max="25" width="32.28515625" style="12" hidden="1" customWidth="1"/>
    <col min="26" max="27" width="52.140625" style="12" hidden="1" customWidth="1"/>
    <col min="28" max="28" width="16" style="12" customWidth="1"/>
    <col min="29" max="29" width="24" style="12" customWidth="1"/>
    <col min="30" max="30" width="17.28515625" style="12" bestFit="1" customWidth="1"/>
    <col min="31" max="33" width="22.5703125" style="12" bestFit="1" customWidth="1"/>
    <col min="34" max="16384" width="9.28515625" style="12"/>
  </cols>
  <sheetData>
    <row r="1" spans="1:27" ht="49.9" customHeight="1" x14ac:dyDescent="0.6">
      <c r="A1" s="699"/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699"/>
      <c r="T1" s="699"/>
      <c r="U1" s="699"/>
      <c r="V1" s="699"/>
      <c r="W1" s="699"/>
      <c r="X1" s="699"/>
    </row>
    <row r="2" spans="1:27" ht="49.9" customHeight="1" x14ac:dyDescent="0.6">
      <c r="A2" s="93" t="s">
        <v>78</v>
      </c>
      <c r="B2" s="96" t="s">
        <v>77</v>
      </c>
      <c r="C2" s="95"/>
      <c r="D2" s="94"/>
      <c r="E2" s="94"/>
      <c r="F2" s="106"/>
      <c r="G2" s="93" t="s">
        <v>76</v>
      </c>
      <c r="H2" s="93" t="s">
        <v>76</v>
      </c>
      <c r="I2" s="93" t="s">
        <v>75</v>
      </c>
      <c r="J2" s="91"/>
      <c r="O2" s="109"/>
      <c r="P2" s="93" t="s">
        <v>78</v>
      </c>
      <c r="Q2" s="96" t="s">
        <v>77</v>
      </c>
      <c r="R2" s="95"/>
      <c r="S2" s="106"/>
      <c r="T2" s="106"/>
      <c r="U2" s="93"/>
      <c r="V2" s="93" t="s">
        <v>76</v>
      </c>
      <c r="W2" s="93" t="s">
        <v>76</v>
      </c>
      <c r="X2" s="93" t="s">
        <v>75</v>
      </c>
      <c r="Y2" s="17"/>
      <c r="Z2" s="16"/>
      <c r="AA2" s="16"/>
    </row>
    <row r="3" spans="1:27" ht="49.9" customHeight="1" x14ac:dyDescent="0.6">
      <c r="A3" s="102" t="s">
        <v>74</v>
      </c>
      <c r="B3" s="92"/>
      <c r="C3" s="91"/>
      <c r="D3" s="103"/>
      <c r="E3" s="103" t="s">
        <v>610</v>
      </c>
      <c r="F3" s="103" t="s">
        <v>15</v>
      </c>
      <c r="G3" s="102" t="s">
        <v>73</v>
      </c>
      <c r="H3" s="102" t="s">
        <v>611</v>
      </c>
      <c r="I3" s="102" t="s">
        <v>72</v>
      </c>
      <c r="J3" s="91"/>
      <c r="P3" s="102" t="s">
        <v>74</v>
      </c>
      <c r="Q3" s="92"/>
      <c r="R3" s="91"/>
      <c r="S3" s="103"/>
      <c r="T3" s="103" t="s">
        <v>610</v>
      </c>
      <c r="U3" s="102" t="s">
        <v>15</v>
      </c>
      <c r="V3" s="102" t="s">
        <v>73</v>
      </c>
      <c r="W3" s="102" t="s">
        <v>611</v>
      </c>
      <c r="X3" s="102" t="s">
        <v>72</v>
      </c>
      <c r="Y3" s="17"/>
      <c r="Z3" s="16"/>
      <c r="AA3" s="16"/>
    </row>
    <row r="4" spans="1:27" ht="49.9" customHeight="1" x14ac:dyDescent="0.6">
      <c r="A4" s="703" t="s">
        <v>230</v>
      </c>
      <c r="B4" s="704"/>
      <c r="C4" s="704"/>
      <c r="D4" s="704"/>
      <c r="E4" s="704"/>
      <c r="F4" s="704"/>
      <c r="G4" s="704"/>
      <c r="H4" s="704"/>
      <c r="I4" s="705"/>
      <c r="J4" s="123"/>
      <c r="P4" s="703" t="s">
        <v>230</v>
      </c>
      <c r="Q4" s="704"/>
      <c r="R4" s="704"/>
      <c r="S4" s="704"/>
      <c r="T4" s="704"/>
      <c r="U4" s="704"/>
      <c r="V4" s="704"/>
      <c r="W4" s="704"/>
      <c r="X4" s="705"/>
      <c r="Y4" s="123"/>
      <c r="Z4" s="14"/>
      <c r="AA4" s="14"/>
    </row>
    <row r="5" spans="1:27" ht="49.9" customHeight="1" x14ac:dyDescent="0.7">
      <c r="A5" s="65"/>
      <c r="B5" s="215" t="s">
        <v>141</v>
      </c>
      <c r="C5" s="28"/>
      <c r="D5" s="122"/>
      <c r="E5" s="26"/>
      <c r="F5" s="500"/>
      <c r="G5" s="64"/>
      <c r="H5" s="64"/>
      <c r="I5" s="64"/>
      <c r="J5" s="501"/>
      <c r="P5" s="121"/>
      <c r="Q5" s="217" t="s">
        <v>137</v>
      </c>
      <c r="R5" s="32"/>
      <c r="S5" s="500"/>
      <c r="T5" s="500"/>
      <c r="U5" s="64"/>
      <c r="V5" s="115"/>
      <c r="W5" s="115"/>
      <c r="X5" s="120"/>
      <c r="Y5" s="17">
        <f>V5-0.6</f>
        <v>-0.6</v>
      </c>
      <c r="Z5" s="16">
        <f t="shared" ref="Z5:Z24" si="0">SUM(Y5/0.77)</f>
        <v>-0.77922077922077915</v>
      </c>
      <c r="AA5" s="16">
        <f>SUM(Z5+0.6)</f>
        <v>-0.17922077922077917</v>
      </c>
    </row>
    <row r="6" spans="1:27" ht="49.9" customHeight="1" x14ac:dyDescent="0.6">
      <c r="A6" s="23">
        <v>101</v>
      </c>
      <c r="B6" s="22" t="s">
        <v>79</v>
      </c>
      <c r="C6" s="21"/>
      <c r="D6" s="34"/>
      <c r="E6" s="34"/>
      <c r="F6" s="23"/>
      <c r="G6" s="18">
        <v>27.29</v>
      </c>
      <c r="H6" s="18">
        <v>25.73</v>
      </c>
      <c r="I6" s="44">
        <f t="shared" ref="I6:I14" si="1">L6</f>
        <v>35.262337662337657</v>
      </c>
      <c r="J6" s="17">
        <f>G6-0.6</f>
        <v>26.689999999999998</v>
      </c>
      <c r="K6" s="16">
        <f t="shared" ref="K6:K14" si="2">SUM(J6/0.77)</f>
        <v>34.662337662337656</v>
      </c>
      <c r="L6" s="16">
        <f>SUM(K6+0.6)</f>
        <v>35.262337662337657</v>
      </c>
      <c r="M6" s="16"/>
      <c r="N6" s="16"/>
      <c r="P6" s="23">
        <v>183</v>
      </c>
      <c r="Q6" s="22" t="s">
        <v>41</v>
      </c>
      <c r="R6" s="21"/>
      <c r="S6" s="34"/>
      <c r="T6" s="34"/>
      <c r="U6" s="23"/>
      <c r="V6" s="18">
        <v>21.45</v>
      </c>
      <c r="W6" s="18">
        <v>19.989999999999998</v>
      </c>
      <c r="X6" s="18">
        <f>AA6</f>
        <v>27.677922077922076</v>
      </c>
      <c r="Y6" s="17">
        <f>V6-0.6</f>
        <v>20.849999999999998</v>
      </c>
      <c r="Z6" s="16">
        <f t="shared" si="0"/>
        <v>27.077922077922075</v>
      </c>
      <c r="AA6" s="16">
        <f>SUM(Z6+0.6)</f>
        <v>27.677922077922076</v>
      </c>
    </row>
    <row r="7" spans="1:27" ht="49.9" customHeight="1" x14ac:dyDescent="0.6">
      <c r="A7" s="23">
        <v>104</v>
      </c>
      <c r="B7" s="22" t="s">
        <v>63</v>
      </c>
      <c r="C7" s="21"/>
      <c r="D7" s="34"/>
      <c r="E7" s="34"/>
      <c r="F7" s="23"/>
      <c r="G7" s="18">
        <v>32.69</v>
      </c>
      <c r="H7" s="18">
        <v>31.59</v>
      </c>
      <c r="I7" s="44">
        <f t="shared" si="1"/>
        <v>42.275324675324669</v>
      </c>
      <c r="J7" s="17">
        <f>G7-0.6</f>
        <v>32.089999999999996</v>
      </c>
      <c r="K7" s="16">
        <f t="shared" si="2"/>
        <v>41.675324675324667</v>
      </c>
      <c r="L7" s="16">
        <f>SUM(K7+0.6)</f>
        <v>42.275324675324669</v>
      </c>
      <c r="M7" s="16"/>
      <c r="N7" s="16"/>
      <c r="P7" s="23">
        <v>189</v>
      </c>
      <c r="Q7" s="22" t="s">
        <v>135</v>
      </c>
      <c r="R7" s="21"/>
      <c r="S7" s="34"/>
      <c r="T7" s="34"/>
      <c r="U7" s="18">
        <v>2</v>
      </c>
      <c r="V7" s="18">
        <v>14.69</v>
      </c>
      <c r="W7" s="18">
        <v>13.87</v>
      </c>
      <c r="X7" s="18">
        <f>AA7</f>
        <v>18.943506493506494</v>
      </c>
      <c r="Y7" s="17">
        <f>V7-0.45</f>
        <v>14.24</v>
      </c>
      <c r="Z7" s="16">
        <f t="shared" si="0"/>
        <v>18.493506493506494</v>
      </c>
      <c r="AA7" s="16">
        <f>SUM(Z7+0.45)</f>
        <v>18.943506493506494</v>
      </c>
    </row>
    <row r="8" spans="1:27" ht="49.9" customHeight="1" x14ac:dyDescent="0.6">
      <c r="A8" s="23">
        <v>115</v>
      </c>
      <c r="B8" s="22" t="s">
        <v>16</v>
      </c>
      <c r="C8" s="21"/>
      <c r="D8" s="34"/>
      <c r="E8" s="34"/>
      <c r="F8" s="23"/>
      <c r="G8" s="18">
        <v>35.99</v>
      </c>
      <c r="H8" s="18">
        <v>35.1</v>
      </c>
      <c r="I8" s="44">
        <f t="shared" si="1"/>
        <v>46.650649350649353</v>
      </c>
      <c r="J8" s="17">
        <f>G8-0.3</f>
        <v>35.690000000000005</v>
      </c>
      <c r="K8" s="16">
        <f t="shared" si="2"/>
        <v>46.350649350649356</v>
      </c>
      <c r="L8" s="16">
        <f>SUM(K8+0.3)</f>
        <v>46.650649350649353</v>
      </c>
      <c r="M8" s="16"/>
      <c r="N8" s="16"/>
      <c r="P8" s="23">
        <v>195</v>
      </c>
      <c r="Q8" s="22" t="s">
        <v>16</v>
      </c>
      <c r="R8" s="21"/>
      <c r="S8" s="34"/>
      <c r="T8" s="34"/>
      <c r="U8" s="23"/>
      <c r="V8" s="18">
        <v>26.15</v>
      </c>
      <c r="W8" s="18">
        <v>25.32</v>
      </c>
      <c r="X8" s="18">
        <f>AA8</f>
        <v>33.871428571428567</v>
      </c>
      <c r="Y8" s="17">
        <f>V8-0.3</f>
        <v>25.849999999999998</v>
      </c>
      <c r="Z8" s="16">
        <f t="shared" si="0"/>
        <v>33.571428571428569</v>
      </c>
      <c r="AA8" s="16">
        <f>SUM(Z8+0.3)</f>
        <v>33.871428571428567</v>
      </c>
    </row>
    <row r="9" spans="1:27" ht="49.9" customHeight="1" x14ac:dyDescent="0.6">
      <c r="A9" s="23">
        <v>116</v>
      </c>
      <c r="B9" s="22" t="s">
        <v>58</v>
      </c>
      <c r="C9" s="21"/>
      <c r="D9" s="34"/>
      <c r="E9" s="34"/>
      <c r="F9" s="18"/>
      <c r="G9" s="18">
        <v>27.45</v>
      </c>
      <c r="H9" s="18">
        <v>26.35</v>
      </c>
      <c r="I9" s="44">
        <f t="shared" si="1"/>
        <v>35.53584415584416</v>
      </c>
      <c r="J9" s="17">
        <f>G9-0.38</f>
        <v>27.07</v>
      </c>
      <c r="K9" s="16">
        <f t="shared" si="2"/>
        <v>35.155844155844157</v>
      </c>
      <c r="L9" s="16">
        <f>SUM(K9+0.38)</f>
        <v>35.53584415584416</v>
      </c>
      <c r="M9" s="16"/>
      <c r="N9" s="16"/>
      <c r="P9" s="23">
        <v>197</v>
      </c>
      <c r="Q9" s="22" t="s">
        <v>128</v>
      </c>
      <c r="R9" s="21"/>
      <c r="S9" s="34"/>
      <c r="T9" s="34"/>
      <c r="U9" s="18">
        <v>2</v>
      </c>
      <c r="V9" s="18">
        <v>16.989999999999998</v>
      </c>
      <c r="W9" s="18">
        <v>16.29</v>
      </c>
      <c r="X9" s="18">
        <f>AA9</f>
        <v>21.84090909090909</v>
      </c>
      <c r="Y9" s="17">
        <f>V9-0.75</f>
        <v>16.239999999999998</v>
      </c>
      <c r="Z9" s="16">
        <f t="shared" si="0"/>
        <v>21.09090909090909</v>
      </c>
      <c r="AA9" s="16">
        <f>SUM(Z9+0.75)</f>
        <v>21.84090909090909</v>
      </c>
    </row>
    <row r="10" spans="1:27" ht="49.9" customHeight="1" x14ac:dyDescent="0.7">
      <c r="A10" s="23">
        <v>117</v>
      </c>
      <c r="B10" s="22" t="s">
        <v>120</v>
      </c>
      <c r="C10" s="21"/>
      <c r="D10" s="34"/>
      <c r="E10" s="34"/>
      <c r="F10" s="18">
        <v>2</v>
      </c>
      <c r="G10" s="18">
        <v>24.29</v>
      </c>
      <c r="H10" s="18">
        <v>23.29</v>
      </c>
      <c r="I10" s="44">
        <f t="shared" si="1"/>
        <v>31.321428571428569</v>
      </c>
      <c r="J10" s="17">
        <f>G10-0.75</f>
        <v>23.54</v>
      </c>
      <c r="K10" s="16">
        <f t="shared" si="2"/>
        <v>30.571428571428569</v>
      </c>
      <c r="L10" s="16">
        <f>SUM(K10+0.75)</f>
        <v>31.321428571428569</v>
      </c>
      <c r="M10" s="16"/>
      <c r="N10" s="16"/>
      <c r="P10" s="65"/>
      <c r="Q10" s="217" t="s">
        <v>134</v>
      </c>
      <c r="R10" s="32"/>
      <c r="S10" s="500"/>
      <c r="T10" s="188"/>
      <c r="U10" s="117"/>
      <c r="V10" s="115"/>
      <c r="W10" s="115"/>
      <c r="X10" s="24"/>
      <c r="Y10" s="17">
        <f>V10-0.6</f>
        <v>-0.6</v>
      </c>
      <c r="Z10" s="16">
        <f t="shared" si="0"/>
        <v>-0.77922077922077915</v>
      </c>
      <c r="AA10" s="16">
        <f>SUM(Z10+0.6)</f>
        <v>-0.17922077922077917</v>
      </c>
    </row>
    <row r="11" spans="1:27" ht="49.9" customHeight="1" x14ac:dyDescent="0.6">
      <c r="A11" s="23">
        <v>111</v>
      </c>
      <c r="B11" s="22" t="s">
        <v>62</v>
      </c>
      <c r="C11" s="21"/>
      <c r="D11" s="459"/>
      <c r="E11" s="459"/>
      <c r="F11" s="34"/>
      <c r="G11" s="18">
        <v>18.690000000000001</v>
      </c>
      <c r="H11" s="18">
        <v>23.39</v>
      </c>
      <c r="I11" s="18">
        <f t="shared" si="1"/>
        <v>24.093506493506496</v>
      </c>
      <c r="J11" s="17">
        <f>G11-0.6</f>
        <v>18.09</v>
      </c>
      <c r="K11" s="16">
        <f t="shared" si="2"/>
        <v>23.493506493506494</v>
      </c>
      <c r="L11" s="16">
        <f>SUM(K11+0.6)</f>
        <v>24.093506493506496</v>
      </c>
      <c r="M11" s="16"/>
      <c r="N11" s="16"/>
      <c r="P11" s="23">
        <v>201</v>
      </c>
      <c r="Q11" s="22" t="s">
        <v>79</v>
      </c>
      <c r="R11" s="21"/>
      <c r="S11" s="34"/>
      <c r="T11" s="34"/>
      <c r="U11" s="23"/>
      <c r="V11" s="18">
        <v>21.45</v>
      </c>
      <c r="W11" s="18">
        <v>19.989999999999998</v>
      </c>
      <c r="X11" s="18">
        <f>AA11</f>
        <v>27.677922077922076</v>
      </c>
      <c r="Y11" s="17">
        <f>V11-0.6</f>
        <v>20.849999999999998</v>
      </c>
      <c r="Z11" s="16">
        <f t="shared" si="0"/>
        <v>27.077922077922075</v>
      </c>
      <c r="AA11" s="16">
        <f>SUM(Z11+0.6)</f>
        <v>27.677922077922076</v>
      </c>
    </row>
    <row r="12" spans="1:27" ht="49.9" customHeight="1" x14ac:dyDescent="0.6">
      <c r="A12" s="23">
        <v>719</v>
      </c>
      <c r="B12" s="22" t="s">
        <v>117</v>
      </c>
      <c r="C12" s="21"/>
      <c r="D12" s="34"/>
      <c r="E12" s="34"/>
      <c r="F12" s="18"/>
      <c r="G12" s="18">
        <v>28.48</v>
      </c>
      <c r="H12" s="18">
        <v>27.22</v>
      </c>
      <c r="I12" s="44">
        <f t="shared" si="1"/>
        <v>36.807792207792204</v>
      </c>
      <c r="J12" s="17">
        <f>G12-0.6</f>
        <v>27.88</v>
      </c>
      <c r="K12" s="16">
        <f t="shared" si="2"/>
        <v>36.207792207792203</v>
      </c>
      <c r="L12" s="16">
        <f>SUM(K12+0.6)</f>
        <v>36.807792207792204</v>
      </c>
      <c r="M12" s="16"/>
      <c r="N12" s="16"/>
      <c r="P12" s="23">
        <v>209</v>
      </c>
      <c r="Q12" s="22" t="s">
        <v>131</v>
      </c>
      <c r="R12" s="21"/>
      <c r="S12" s="34"/>
      <c r="T12" s="34"/>
      <c r="U12" s="18">
        <v>2</v>
      </c>
      <c r="V12" s="18">
        <v>14.69</v>
      </c>
      <c r="W12" s="18">
        <v>13.87</v>
      </c>
      <c r="X12" s="18">
        <f>AA12</f>
        <v>18.943506493506494</v>
      </c>
      <c r="Y12" s="17">
        <f>V12-0.45</f>
        <v>14.24</v>
      </c>
      <c r="Z12" s="16">
        <f t="shared" si="0"/>
        <v>18.493506493506494</v>
      </c>
      <c r="AA12" s="16">
        <f>SUM(Z12+0.45)</f>
        <v>18.943506493506494</v>
      </c>
    </row>
    <row r="13" spans="1:27" ht="49.9" customHeight="1" x14ac:dyDescent="0.6">
      <c r="A13" s="23">
        <v>728</v>
      </c>
      <c r="B13" s="22" t="s">
        <v>133</v>
      </c>
      <c r="C13" s="21"/>
      <c r="D13" s="20"/>
      <c r="E13" s="34"/>
      <c r="F13" s="23"/>
      <c r="G13" s="18">
        <v>34.99</v>
      </c>
      <c r="H13" s="18">
        <v>34.49</v>
      </c>
      <c r="I13" s="44">
        <f t="shared" si="1"/>
        <v>45.262337662337664</v>
      </c>
      <c r="J13" s="17">
        <f>G13-0.6</f>
        <v>34.39</v>
      </c>
      <c r="K13" s="16">
        <f t="shared" si="2"/>
        <v>44.662337662337663</v>
      </c>
      <c r="L13" s="16">
        <f>SUM(K13+0.6)</f>
        <v>45.262337662337664</v>
      </c>
      <c r="M13" s="16"/>
      <c r="N13" s="16"/>
      <c r="P13" s="23">
        <v>217</v>
      </c>
      <c r="Q13" s="22" t="s">
        <v>128</v>
      </c>
      <c r="R13" s="21"/>
      <c r="S13" s="34"/>
      <c r="T13" s="34"/>
      <c r="U13" s="18">
        <v>2</v>
      </c>
      <c r="V13" s="18">
        <v>16.989999999999998</v>
      </c>
      <c r="W13" s="18">
        <v>16.29</v>
      </c>
      <c r="X13" s="18">
        <f>AA13</f>
        <v>21.84090909090909</v>
      </c>
      <c r="Y13" s="17">
        <f>V13-0.75</f>
        <v>16.239999999999998</v>
      </c>
      <c r="Z13" s="16">
        <f t="shared" si="0"/>
        <v>21.09090909090909</v>
      </c>
      <c r="AA13" s="16">
        <f>SUM(Z13+0.75)</f>
        <v>21.84090909090909</v>
      </c>
    </row>
    <row r="14" spans="1:27" ht="49.9" customHeight="1" x14ac:dyDescent="0.7">
      <c r="A14" s="23">
        <v>729</v>
      </c>
      <c r="B14" s="22" t="s">
        <v>246</v>
      </c>
      <c r="C14" s="21"/>
      <c r="D14" s="20"/>
      <c r="E14" s="34"/>
      <c r="F14" s="507"/>
      <c r="G14" s="72">
        <v>32.99</v>
      </c>
      <c r="H14" s="72">
        <v>30.14</v>
      </c>
      <c r="I14" s="44">
        <f t="shared" si="1"/>
        <v>42.730649350649351</v>
      </c>
      <c r="J14" s="17">
        <f>G14-0.38</f>
        <v>32.61</v>
      </c>
      <c r="K14" s="16">
        <f t="shared" si="2"/>
        <v>42.350649350649348</v>
      </c>
      <c r="L14" s="16">
        <f>SUM(K14+0.38)</f>
        <v>42.730649350649351</v>
      </c>
      <c r="M14" s="16"/>
      <c r="N14" s="16"/>
      <c r="P14" s="65"/>
      <c r="Q14" s="217" t="s">
        <v>127</v>
      </c>
      <c r="R14" s="32"/>
      <c r="S14" s="500"/>
      <c r="T14" s="188"/>
      <c r="U14" s="65"/>
      <c r="V14" s="115"/>
      <c r="W14" s="115"/>
      <c r="X14" s="24"/>
      <c r="Y14" s="17">
        <f t="shared" ref="Y14:Y20" si="3">V14-0.6</f>
        <v>-0.6</v>
      </c>
      <c r="Z14" s="16">
        <f t="shared" si="0"/>
        <v>-0.77922077922077915</v>
      </c>
      <c r="AA14" s="16">
        <f t="shared" ref="AA14:AA20" si="4">SUM(Z14+0.6)</f>
        <v>-0.17922077922077917</v>
      </c>
    </row>
    <row r="15" spans="1:27" ht="49.9" customHeight="1" x14ac:dyDescent="0.7">
      <c r="A15" s="65"/>
      <c r="B15" s="215" t="s">
        <v>132</v>
      </c>
      <c r="C15" s="27"/>
      <c r="D15" s="26"/>
      <c r="E15" s="188">
        <f>G15-H15</f>
        <v>0</v>
      </c>
      <c r="F15" s="500"/>
      <c r="G15" s="119"/>
      <c r="H15" s="119"/>
      <c r="I15" s="118"/>
      <c r="J15" s="17"/>
      <c r="K15" s="16"/>
      <c r="L15" s="16"/>
      <c r="M15" s="16"/>
      <c r="N15" s="16"/>
      <c r="P15" s="23">
        <v>322</v>
      </c>
      <c r="Q15" s="22" t="s">
        <v>45</v>
      </c>
      <c r="R15" s="21"/>
      <c r="S15" s="34"/>
      <c r="T15" s="34"/>
      <c r="U15" s="18"/>
      <c r="V15" s="18">
        <v>23.99</v>
      </c>
      <c r="W15" s="18">
        <v>23.22</v>
      </c>
      <c r="X15" s="18">
        <f>AA15</f>
        <v>30.976623376623373</v>
      </c>
      <c r="Y15" s="17">
        <f t="shared" si="3"/>
        <v>23.389999999999997</v>
      </c>
      <c r="Z15" s="16">
        <f t="shared" si="0"/>
        <v>30.376623376623371</v>
      </c>
      <c r="AA15" s="16">
        <f t="shared" si="4"/>
        <v>30.976623376623373</v>
      </c>
    </row>
    <row r="16" spans="1:27" ht="49.9" customHeight="1" x14ac:dyDescent="0.7">
      <c r="A16" s="23">
        <v>157</v>
      </c>
      <c r="B16" s="22" t="s">
        <v>120</v>
      </c>
      <c r="C16" s="21"/>
      <c r="D16" s="34"/>
      <c r="E16" s="34"/>
      <c r="F16" s="18" t="s">
        <v>35</v>
      </c>
      <c r="G16" s="18">
        <v>24.29</v>
      </c>
      <c r="H16" s="18">
        <v>23.29</v>
      </c>
      <c r="I16" s="18">
        <f>L16</f>
        <v>31.321428571428569</v>
      </c>
      <c r="J16" s="17">
        <f>G16-0.75</f>
        <v>23.54</v>
      </c>
      <c r="K16" s="16">
        <f t="shared" ref="K16:K49" si="5">SUM(J16/0.77)</f>
        <v>30.571428571428569</v>
      </c>
      <c r="L16" s="16">
        <f>SUM(K16+0.75)</f>
        <v>31.321428571428569</v>
      </c>
      <c r="M16" s="16"/>
      <c r="N16" s="16"/>
      <c r="P16" s="29"/>
      <c r="Q16" s="217" t="s">
        <v>125</v>
      </c>
      <c r="R16" s="32"/>
      <c r="S16" s="500"/>
      <c r="T16" s="188"/>
      <c r="U16" s="29"/>
      <c r="V16" s="115"/>
      <c r="W16" s="115"/>
      <c r="X16" s="24"/>
      <c r="Y16" s="17">
        <f t="shared" si="3"/>
        <v>-0.6</v>
      </c>
      <c r="Z16" s="16">
        <f t="shared" si="0"/>
        <v>-0.77922077922077915</v>
      </c>
      <c r="AA16" s="16">
        <f t="shared" si="4"/>
        <v>-0.17922077922077917</v>
      </c>
    </row>
    <row r="17" spans="1:27" ht="49.9" customHeight="1" x14ac:dyDescent="0.7">
      <c r="A17" s="65"/>
      <c r="B17" s="215" t="s">
        <v>130</v>
      </c>
      <c r="C17" s="27"/>
      <c r="D17" s="107"/>
      <c r="E17" s="188"/>
      <c r="F17" s="500"/>
      <c r="G17" s="65"/>
      <c r="H17" s="65"/>
      <c r="I17" s="79"/>
      <c r="J17" s="17">
        <f>G17-0.6</f>
        <v>-0.6</v>
      </c>
      <c r="K17" s="16">
        <f t="shared" si="5"/>
        <v>-0.77922077922077915</v>
      </c>
      <c r="L17" s="16">
        <f>SUM(K17+0.6)</f>
        <v>-0.17922077922077917</v>
      </c>
      <c r="M17" s="16"/>
      <c r="N17" s="16"/>
      <c r="P17" s="23">
        <v>341</v>
      </c>
      <c r="Q17" s="22" t="s">
        <v>79</v>
      </c>
      <c r="R17" s="21"/>
      <c r="S17" s="34"/>
      <c r="T17" s="34"/>
      <c r="U17" s="18"/>
      <c r="V17" s="18">
        <v>29.99</v>
      </c>
      <c r="W17" s="18">
        <v>28.49</v>
      </c>
      <c r="X17" s="18">
        <f>AA17</f>
        <v>38.768831168831163</v>
      </c>
      <c r="Y17" s="17">
        <f t="shared" si="3"/>
        <v>29.389999999999997</v>
      </c>
      <c r="Z17" s="16">
        <f t="shared" si="0"/>
        <v>38.168831168831161</v>
      </c>
      <c r="AA17" s="16">
        <f t="shared" si="4"/>
        <v>38.768831168831163</v>
      </c>
    </row>
    <row r="18" spans="1:27" ht="49.9" customHeight="1" x14ac:dyDescent="0.7">
      <c r="A18" s="23">
        <v>167</v>
      </c>
      <c r="B18" s="22" t="s">
        <v>120</v>
      </c>
      <c r="C18" s="21"/>
      <c r="D18" s="34"/>
      <c r="E18" s="34"/>
      <c r="F18" s="18" t="s">
        <v>35</v>
      </c>
      <c r="G18" s="18">
        <v>24.29</v>
      </c>
      <c r="H18" s="18">
        <v>23.29</v>
      </c>
      <c r="I18" s="44">
        <f>L18</f>
        <v>31.321428571428569</v>
      </c>
      <c r="J18" s="17">
        <f>G18-0.75</f>
        <v>23.54</v>
      </c>
      <c r="K18" s="16">
        <f t="shared" si="5"/>
        <v>30.571428571428569</v>
      </c>
      <c r="L18" s="16">
        <f>SUM(K18+0.75)</f>
        <v>31.321428571428569</v>
      </c>
      <c r="M18" s="16"/>
      <c r="N18" s="16"/>
      <c r="P18" s="29"/>
      <c r="Q18" s="217" t="s">
        <v>122</v>
      </c>
      <c r="R18" s="32"/>
      <c r="S18" s="500"/>
      <c r="T18" s="188"/>
      <c r="U18" s="29"/>
      <c r="V18" s="114"/>
      <c r="W18" s="114"/>
      <c r="X18" s="24"/>
      <c r="Y18" s="17">
        <f t="shared" si="3"/>
        <v>-0.6</v>
      </c>
      <c r="Z18" s="16">
        <f t="shared" si="0"/>
        <v>-0.77922077922077915</v>
      </c>
      <c r="AA18" s="16">
        <f t="shared" si="4"/>
        <v>-0.17922077922077917</v>
      </c>
    </row>
    <row r="19" spans="1:27" ht="49.9" customHeight="1" x14ac:dyDescent="0.7">
      <c r="A19" s="65"/>
      <c r="B19" s="215" t="s">
        <v>129</v>
      </c>
      <c r="C19" s="27"/>
      <c r="D19" s="107"/>
      <c r="E19" s="188"/>
      <c r="F19" s="499"/>
      <c r="G19" s="114"/>
      <c r="H19" s="114"/>
      <c r="I19" s="24"/>
      <c r="J19" s="17">
        <f>G19-0.6</f>
        <v>-0.6</v>
      </c>
      <c r="K19" s="16">
        <f t="shared" si="5"/>
        <v>-0.77922077922077915</v>
      </c>
      <c r="L19" s="16">
        <f>SUM(K19+0.6)</f>
        <v>-0.17922077922077917</v>
      </c>
      <c r="M19" s="16"/>
      <c r="N19" s="16"/>
      <c r="P19" s="23">
        <v>361</v>
      </c>
      <c r="Q19" s="22" t="s">
        <v>79</v>
      </c>
      <c r="R19" s="21"/>
      <c r="S19" s="34"/>
      <c r="T19" s="34"/>
      <c r="U19" s="18"/>
      <c r="V19" s="18">
        <v>29.99</v>
      </c>
      <c r="W19" s="18">
        <v>28.49</v>
      </c>
      <c r="X19" s="18">
        <f t="shared" ref="X19:X24" si="6">AA19</f>
        <v>38.768831168831163</v>
      </c>
      <c r="Y19" s="17">
        <f t="shared" si="3"/>
        <v>29.389999999999997</v>
      </c>
      <c r="Z19" s="16">
        <f t="shared" si="0"/>
        <v>38.168831168831161</v>
      </c>
      <c r="AA19" s="16">
        <f t="shared" si="4"/>
        <v>38.768831168831163</v>
      </c>
    </row>
    <row r="20" spans="1:27" ht="49.9" customHeight="1" x14ac:dyDescent="0.6">
      <c r="A20" s="23">
        <v>176</v>
      </c>
      <c r="B20" s="22" t="s">
        <v>58</v>
      </c>
      <c r="C20" s="21"/>
      <c r="D20" s="34"/>
      <c r="E20" s="34"/>
      <c r="F20" s="18" t="s">
        <v>35</v>
      </c>
      <c r="G20" s="18">
        <v>15.8</v>
      </c>
      <c r="H20" s="18">
        <v>14.4</v>
      </c>
      <c r="I20" s="44">
        <f>L20</f>
        <v>20.405974025974025</v>
      </c>
      <c r="J20" s="17">
        <f>G20-0.38</f>
        <v>15.42</v>
      </c>
      <c r="K20" s="16">
        <f t="shared" si="5"/>
        <v>20.025974025974026</v>
      </c>
      <c r="L20" s="16">
        <f>SUM(K20+0.38)</f>
        <v>20.405974025974025</v>
      </c>
      <c r="M20" s="16"/>
      <c r="N20" s="16"/>
      <c r="P20" s="23">
        <v>363</v>
      </c>
      <c r="Q20" s="22" t="s">
        <v>68</v>
      </c>
      <c r="R20" s="21"/>
      <c r="S20" s="34"/>
      <c r="T20" s="34"/>
      <c r="U20" s="18">
        <v>2</v>
      </c>
      <c r="V20" s="18">
        <v>20.99</v>
      </c>
      <c r="W20" s="18">
        <v>19.63</v>
      </c>
      <c r="X20" s="18">
        <f t="shared" si="6"/>
        <v>27.080519480519477</v>
      </c>
      <c r="Y20" s="97">
        <f t="shared" si="3"/>
        <v>20.389999999999997</v>
      </c>
      <c r="Z20" s="113">
        <f t="shared" si="0"/>
        <v>26.480519480519476</v>
      </c>
      <c r="AA20" s="113">
        <f t="shared" si="4"/>
        <v>27.080519480519477</v>
      </c>
    </row>
    <row r="21" spans="1:27" ht="49.9" customHeight="1" x14ac:dyDescent="0.6">
      <c r="A21" s="63">
        <v>178</v>
      </c>
      <c r="B21" s="22" t="s">
        <v>120</v>
      </c>
      <c r="C21" s="21"/>
      <c r="D21" s="34"/>
      <c r="E21" s="34"/>
      <c r="F21" s="18" t="s">
        <v>35</v>
      </c>
      <c r="G21" s="18">
        <v>24.29</v>
      </c>
      <c r="H21" s="18">
        <v>23.29</v>
      </c>
      <c r="I21" s="18">
        <f>L21</f>
        <v>31.321428571428569</v>
      </c>
      <c r="J21" s="17">
        <f>G21-0.75</f>
        <v>23.54</v>
      </c>
      <c r="K21" s="16">
        <f t="shared" si="5"/>
        <v>30.571428571428569</v>
      </c>
      <c r="L21" s="16">
        <f>SUM(K21+0.75)</f>
        <v>31.321428571428569</v>
      </c>
      <c r="M21" s="16"/>
      <c r="N21" s="16"/>
      <c r="P21" s="23">
        <v>367</v>
      </c>
      <c r="Q21" s="22" t="s">
        <v>120</v>
      </c>
      <c r="R21" s="728"/>
      <c r="S21" s="729"/>
      <c r="T21" s="34"/>
      <c r="U21" s="18" t="s">
        <v>35</v>
      </c>
      <c r="V21" s="18">
        <v>25.99</v>
      </c>
      <c r="W21" s="18">
        <v>25.29</v>
      </c>
      <c r="X21" s="18">
        <f t="shared" si="6"/>
        <v>33.529220779220779</v>
      </c>
      <c r="Y21" s="17">
        <f>V21-0.75</f>
        <v>25.24</v>
      </c>
      <c r="Z21" s="16">
        <f t="shared" si="0"/>
        <v>32.779220779220779</v>
      </c>
      <c r="AA21" s="16">
        <f>SUM(Z21+0.75)</f>
        <v>33.529220779220779</v>
      </c>
    </row>
    <row r="22" spans="1:27" ht="49.9" customHeight="1" x14ac:dyDescent="0.7">
      <c r="A22" s="65"/>
      <c r="B22" s="217" t="s">
        <v>126</v>
      </c>
      <c r="C22" s="32"/>
      <c r="D22" s="26"/>
      <c r="E22" s="188"/>
      <c r="F22" s="116"/>
      <c r="G22" s="111"/>
      <c r="H22" s="111"/>
      <c r="I22" s="79"/>
      <c r="J22" s="17">
        <f>G22-0.36</f>
        <v>-0.36</v>
      </c>
      <c r="K22" s="16">
        <f t="shared" si="5"/>
        <v>-0.46753246753246752</v>
      </c>
      <c r="L22" s="16">
        <f>SUM(K22+0.36)</f>
        <v>-0.10753246753246753</v>
      </c>
      <c r="M22" s="16"/>
      <c r="N22" s="16"/>
      <c r="P22" s="23">
        <v>375</v>
      </c>
      <c r="Q22" s="22" t="s">
        <v>118</v>
      </c>
      <c r="R22" s="21"/>
      <c r="S22" s="507"/>
      <c r="T22" s="34"/>
      <c r="U22" s="23"/>
      <c r="V22" s="18">
        <v>31.59</v>
      </c>
      <c r="W22" s="18">
        <v>30.23</v>
      </c>
      <c r="X22" s="18">
        <f t="shared" si="6"/>
        <v>40.846753246753245</v>
      </c>
      <c r="Y22" s="17">
        <f>V22-0.6</f>
        <v>30.99</v>
      </c>
      <c r="Z22" s="16">
        <f t="shared" si="0"/>
        <v>40.246753246753244</v>
      </c>
      <c r="AA22" s="16">
        <f>SUM(Z22+0.6)</f>
        <v>40.846753246753245</v>
      </c>
    </row>
    <row r="23" spans="1:27" ht="49.9" customHeight="1" x14ac:dyDescent="0.6">
      <c r="A23" s="23">
        <v>121</v>
      </c>
      <c r="B23" s="22" t="s">
        <v>79</v>
      </c>
      <c r="C23" s="21"/>
      <c r="D23" s="34"/>
      <c r="E23" s="34"/>
      <c r="F23" s="23"/>
      <c r="G23" s="18">
        <v>27.29</v>
      </c>
      <c r="H23" s="18">
        <v>25.73</v>
      </c>
      <c r="I23" s="44">
        <f t="shared" ref="I23:I29" si="7">L23</f>
        <v>35.262337662337657</v>
      </c>
      <c r="J23" s="17">
        <f>G23-0.6</f>
        <v>26.689999999999998</v>
      </c>
      <c r="K23" s="16">
        <f t="shared" si="5"/>
        <v>34.662337662337656</v>
      </c>
      <c r="L23" s="16">
        <f>SUM(K23+0.6)</f>
        <v>35.262337662337657</v>
      </c>
      <c r="M23" s="16"/>
      <c r="N23" s="16"/>
      <c r="O23" s="16"/>
      <c r="P23" s="23">
        <v>369</v>
      </c>
      <c r="Q23" s="22" t="s">
        <v>82</v>
      </c>
      <c r="R23" s="21"/>
      <c r="S23" s="34"/>
      <c r="T23" s="34"/>
      <c r="U23" s="18" t="s">
        <v>35</v>
      </c>
      <c r="V23" s="18">
        <v>22.89</v>
      </c>
      <c r="W23" s="18">
        <v>22.04</v>
      </c>
      <c r="X23" s="18">
        <f t="shared" si="6"/>
        <v>29.548051948051949</v>
      </c>
      <c r="Y23" s="17">
        <f>V23-0.6</f>
        <v>22.29</v>
      </c>
      <c r="Z23" s="16">
        <f t="shared" si="0"/>
        <v>28.948051948051948</v>
      </c>
      <c r="AA23" s="16">
        <f>SUM(Z23+0.6)</f>
        <v>29.548051948051949</v>
      </c>
    </row>
    <row r="24" spans="1:27" ht="49.9" customHeight="1" x14ac:dyDescent="0.6">
      <c r="A24" s="23">
        <v>124</v>
      </c>
      <c r="B24" s="22" t="s">
        <v>63</v>
      </c>
      <c r="C24" s="21"/>
      <c r="D24" s="34"/>
      <c r="E24" s="34"/>
      <c r="F24" s="23"/>
      <c r="G24" s="18">
        <v>32.69</v>
      </c>
      <c r="H24" s="18">
        <v>31.59</v>
      </c>
      <c r="I24" s="44">
        <f t="shared" si="7"/>
        <v>42.275324675324669</v>
      </c>
      <c r="J24" s="17">
        <f>G24-0.6</f>
        <v>32.089999999999996</v>
      </c>
      <c r="K24" s="16">
        <f t="shared" si="5"/>
        <v>41.675324675324667</v>
      </c>
      <c r="L24" s="16">
        <f>SUM(K24+0.6)</f>
        <v>42.275324675324669</v>
      </c>
      <c r="M24" s="16"/>
      <c r="N24" s="16"/>
      <c r="P24" s="23">
        <v>377</v>
      </c>
      <c r="Q24" s="22" t="s">
        <v>58</v>
      </c>
      <c r="R24" s="21"/>
      <c r="S24" s="34"/>
      <c r="T24" s="34"/>
      <c r="U24" s="18"/>
      <c r="V24" s="18">
        <v>30.49</v>
      </c>
      <c r="W24" s="18">
        <v>29.5</v>
      </c>
      <c r="X24" s="18">
        <f t="shared" si="6"/>
        <v>39.483896103896107</v>
      </c>
      <c r="Y24" s="17">
        <f>V24-0.38</f>
        <v>30.11</v>
      </c>
      <c r="Z24" s="16">
        <f t="shared" si="0"/>
        <v>39.103896103896105</v>
      </c>
      <c r="AA24" s="16">
        <f>SUM(Z24+0.38)</f>
        <v>39.483896103896107</v>
      </c>
    </row>
    <row r="25" spans="1:27" ht="49.9" customHeight="1" x14ac:dyDescent="0.7">
      <c r="A25" s="23">
        <v>131</v>
      </c>
      <c r="B25" s="22" t="s">
        <v>62</v>
      </c>
      <c r="C25" s="21"/>
      <c r="D25" s="459"/>
      <c r="E25" s="459"/>
      <c r="F25" s="34"/>
      <c r="G25" s="18">
        <v>18.690000000000001</v>
      </c>
      <c r="H25" s="18">
        <v>23.39</v>
      </c>
      <c r="I25" s="18">
        <f t="shared" si="7"/>
        <v>24.093506493506496</v>
      </c>
      <c r="J25" s="17">
        <f>G25-0.6</f>
        <v>18.09</v>
      </c>
      <c r="K25" s="16">
        <f t="shared" si="5"/>
        <v>23.493506493506494</v>
      </c>
      <c r="L25" s="16">
        <f>SUM(K25+0.6)</f>
        <v>24.093506493506496</v>
      </c>
      <c r="M25" s="16"/>
      <c r="N25" s="16"/>
      <c r="P25" s="29"/>
      <c r="Q25" s="215" t="s">
        <v>437</v>
      </c>
      <c r="R25" s="27"/>
      <c r="S25" s="500"/>
      <c r="T25" s="188"/>
      <c r="U25" s="112"/>
      <c r="V25" s="110"/>
      <c r="W25" s="110"/>
      <c r="X25" s="24"/>
      <c r="Y25" s="17">
        <f>V25-0.6</f>
        <v>-0.6</v>
      </c>
      <c r="Z25" s="16">
        <f>SUM(Y26/0.77)</f>
        <v>42.051948051948045</v>
      </c>
      <c r="AA25" s="16"/>
    </row>
    <row r="26" spans="1:27" ht="49.9" customHeight="1" x14ac:dyDescent="0.6">
      <c r="A26" s="23">
        <v>135</v>
      </c>
      <c r="B26" s="22" t="s">
        <v>16</v>
      </c>
      <c r="C26" s="21"/>
      <c r="D26" s="34"/>
      <c r="E26" s="34"/>
      <c r="F26" s="23"/>
      <c r="G26" s="18">
        <v>35.99</v>
      </c>
      <c r="H26" s="18">
        <v>35.1</v>
      </c>
      <c r="I26" s="44">
        <f t="shared" si="7"/>
        <v>46.650649350649353</v>
      </c>
      <c r="J26" s="17">
        <f>G26-0.3</f>
        <v>35.690000000000005</v>
      </c>
      <c r="K26" s="16">
        <f t="shared" si="5"/>
        <v>46.350649350649356</v>
      </c>
      <c r="L26" s="16">
        <f>SUM(K26+0.3)</f>
        <v>46.650649350649353</v>
      </c>
      <c r="M26" s="16"/>
      <c r="N26" s="16"/>
      <c r="P26" s="23">
        <v>381</v>
      </c>
      <c r="Q26" s="22" t="s">
        <v>79</v>
      </c>
      <c r="R26" s="21"/>
      <c r="S26" s="34"/>
      <c r="T26" s="34"/>
      <c r="U26" s="18"/>
      <c r="V26" s="18">
        <v>32.979999999999997</v>
      </c>
      <c r="W26" s="18">
        <v>31.64</v>
      </c>
      <c r="X26" s="18">
        <f>AA26</f>
        <v>42.651948051948047</v>
      </c>
      <c r="Y26" s="17">
        <f>V26-0.6</f>
        <v>32.379999999999995</v>
      </c>
      <c r="Z26" s="16">
        <f>SUM(Y26/0.77)</f>
        <v>42.051948051948045</v>
      </c>
      <c r="AA26" s="16">
        <f>SUM(Z26+0.6)</f>
        <v>42.651948051948047</v>
      </c>
    </row>
    <row r="27" spans="1:27" ht="49.9" customHeight="1" x14ac:dyDescent="0.7">
      <c r="A27" s="23">
        <v>136</v>
      </c>
      <c r="B27" s="22" t="s">
        <v>58</v>
      </c>
      <c r="C27" s="21"/>
      <c r="D27" s="20"/>
      <c r="E27" s="34"/>
      <c r="F27" s="34"/>
      <c r="G27" s="18">
        <v>27.45</v>
      </c>
      <c r="H27" s="18">
        <v>26.35</v>
      </c>
      <c r="I27" s="44">
        <f t="shared" si="7"/>
        <v>35.53584415584416</v>
      </c>
      <c r="J27" s="17">
        <f>G27-0.38</f>
        <v>27.07</v>
      </c>
      <c r="K27" s="16">
        <f t="shared" si="5"/>
        <v>35.155844155844157</v>
      </c>
      <c r="L27" s="16">
        <f>SUM(K27+0.38)</f>
        <v>35.53584415584416</v>
      </c>
      <c r="M27" s="16"/>
      <c r="N27" s="16"/>
      <c r="P27" s="69"/>
      <c r="Q27" s="216" t="s">
        <v>193</v>
      </c>
      <c r="R27" s="78"/>
      <c r="S27" s="188"/>
      <c r="T27" s="188"/>
      <c r="U27" s="80"/>
      <c r="V27" s="80"/>
      <c r="W27" s="80"/>
      <c r="X27" s="80"/>
      <c r="Y27" s="17"/>
      <c r="Z27" s="16"/>
      <c r="AA27" s="16"/>
    </row>
    <row r="28" spans="1:27" ht="49.9" customHeight="1" x14ac:dyDescent="0.6">
      <c r="A28" s="23">
        <v>137</v>
      </c>
      <c r="B28" s="22" t="s">
        <v>120</v>
      </c>
      <c r="C28" s="21"/>
      <c r="D28" s="34"/>
      <c r="E28" s="34"/>
      <c r="F28" s="18">
        <v>2</v>
      </c>
      <c r="G28" s="18">
        <v>24.29</v>
      </c>
      <c r="H28" s="18">
        <v>23.29</v>
      </c>
      <c r="I28" s="44">
        <f t="shared" si="7"/>
        <v>31.321428571428569</v>
      </c>
      <c r="J28" s="17">
        <f>G28-0.75</f>
        <v>23.54</v>
      </c>
      <c r="K28" s="16">
        <f t="shared" si="5"/>
        <v>30.571428571428569</v>
      </c>
      <c r="L28" s="16">
        <f>SUM(K28+0.75)</f>
        <v>31.321428571428569</v>
      </c>
      <c r="M28" s="16"/>
      <c r="N28" s="16"/>
      <c r="P28" s="23">
        <v>390</v>
      </c>
      <c r="Q28" s="22" t="s">
        <v>79</v>
      </c>
      <c r="R28" s="21"/>
      <c r="S28" s="34"/>
      <c r="T28" s="34"/>
      <c r="U28" s="18"/>
      <c r="V28" s="18">
        <v>32.979999999999997</v>
      </c>
      <c r="W28" s="18">
        <v>31.64</v>
      </c>
      <c r="X28" s="18">
        <f>AA28</f>
        <v>42.651948051948047</v>
      </c>
      <c r="Y28" s="17">
        <f>V28-0.6</f>
        <v>32.379999999999995</v>
      </c>
      <c r="Z28" s="16">
        <f>SUM(Y28/0.77)</f>
        <v>42.051948051948045</v>
      </c>
      <c r="AA28" s="16">
        <f>SUM(Z28+0.6)</f>
        <v>42.651948051948047</v>
      </c>
    </row>
    <row r="29" spans="1:27" ht="49.9" customHeight="1" x14ac:dyDescent="0.6">
      <c r="A29" s="23">
        <v>734</v>
      </c>
      <c r="B29" s="22" t="s">
        <v>118</v>
      </c>
      <c r="C29" s="21"/>
      <c r="D29" s="34"/>
      <c r="E29" s="34"/>
      <c r="F29" s="18"/>
      <c r="G29" s="18">
        <v>28.48</v>
      </c>
      <c r="H29" s="18">
        <v>27.22</v>
      </c>
      <c r="I29" s="44">
        <f t="shared" si="7"/>
        <v>36.807792207792204</v>
      </c>
      <c r="J29" s="17">
        <f>G29-0.6</f>
        <v>27.88</v>
      </c>
      <c r="K29" s="16">
        <f t="shared" si="5"/>
        <v>36.207792207792203</v>
      </c>
      <c r="L29" s="16">
        <f>SUM(K29+0.6)</f>
        <v>36.807792207792204</v>
      </c>
      <c r="M29" s="16"/>
      <c r="N29" s="16"/>
      <c r="P29" s="99">
        <v>395</v>
      </c>
      <c r="Q29" s="22" t="s">
        <v>30</v>
      </c>
      <c r="R29" s="21"/>
      <c r="S29" s="34"/>
      <c r="T29" s="34"/>
      <c r="U29" s="18"/>
      <c r="V29" s="18">
        <v>26.99</v>
      </c>
      <c r="W29" s="18">
        <v>26.22</v>
      </c>
      <c r="X29" s="18">
        <f>AA29</f>
        <v>34.872727272727268</v>
      </c>
      <c r="Y29" s="17">
        <f>V29-0.6</f>
        <v>26.389999999999997</v>
      </c>
      <c r="Z29" s="16">
        <f>SUM(Y29/0.77)</f>
        <v>34.272727272727266</v>
      </c>
      <c r="AA29" s="16">
        <f>SUM(Z29+0.6)</f>
        <v>34.872727272727268</v>
      </c>
    </row>
    <row r="30" spans="1:27" ht="49.9" customHeight="1" x14ac:dyDescent="0.7">
      <c r="A30" s="65"/>
      <c r="B30" s="215" t="s">
        <v>114</v>
      </c>
      <c r="C30" s="28"/>
      <c r="D30" s="64"/>
      <c r="E30" s="188"/>
      <c r="F30" s="65"/>
      <c r="G30" s="111"/>
      <c r="H30" s="111"/>
      <c r="I30" s="79"/>
      <c r="J30" s="17">
        <f>G30-0.6</f>
        <v>-0.6</v>
      </c>
      <c r="K30" s="16">
        <f t="shared" si="5"/>
        <v>-0.77922077922077915</v>
      </c>
      <c r="L30" s="16">
        <f>SUM(K30+0.6)</f>
        <v>-0.17922077922077917</v>
      </c>
      <c r="M30" s="16"/>
      <c r="N30" s="16"/>
      <c r="P30" s="75"/>
      <c r="Q30" s="216" t="s">
        <v>236</v>
      </c>
      <c r="R30" s="74"/>
      <c r="S30" s="194"/>
      <c r="T30" s="188"/>
      <c r="U30" s="222"/>
      <c r="V30" s="222"/>
      <c r="W30" s="222"/>
      <c r="X30" s="222"/>
      <c r="Y30" s="17"/>
      <c r="Z30" s="16"/>
      <c r="AA30" s="16"/>
    </row>
    <row r="31" spans="1:27" ht="49.9" customHeight="1" x14ac:dyDescent="0.6">
      <c r="A31" s="23">
        <v>531</v>
      </c>
      <c r="B31" s="22" t="s">
        <v>79</v>
      </c>
      <c r="C31" s="21"/>
      <c r="D31" s="34"/>
      <c r="E31" s="34"/>
      <c r="F31" s="18"/>
      <c r="G31" s="18">
        <v>29.99</v>
      </c>
      <c r="H31" s="18">
        <v>28.49</v>
      </c>
      <c r="I31" s="44">
        <f>L31</f>
        <v>38.768831168831163</v>
      </c>
      <c r="J31" s="17">
        <f>G31-0.6</f>
        <v>29.389999999999997</v>
      </c>
      <c r="K31" s="16">
        <f t="shared" si="5"/>
        <v>38.168831168831161</v>
      </c>
      <c r="L31" s="16">
        <f>SUM(K31+0.6)</f>
        <v>38.768831168831163</v>
      </c>
      <c r="M31" s="16"/>
      <c r="N31" s="16"/>
      <c r="P31" s="23">
        <v>330</v>
      </c>
      <c r="Q31" s="22" t="s">
        <v>79</v>
      </c>
      <c r="R31" s="21"/>
      <c r="S31" s="34"/>
      <c r="T31" s="34"/>
      <c r="U31" s="18"/>
      <c r="V31" s="18">
        <v>32.979999999999997</v>
      </c>
      <c r="W31" s="18">
        <v>31.64</v>
      </c>
      <c r="X31" s="18">
        <f>AA31</f>
        <v>42.651948051948047</v>
      </c>
      <c r="Y31" s="17">
        <f>V31-0.6</f>
        <v>32.379999999999995</v>
      </c>
      <c r="Z31" s="16">
        <f>SUM(Y31/0.77)</f>
        <v>42.051948051948045</v>
      </c>
      <c r="AA31" s="16">
        <f>SUM(Z31+0.6)</f>
        <v>42.651948051948047</v>
      </c>
    </row>
    <row r="32" spans="1:27" ht="49.9" customHeight="1" x14ac:dyDescent="0.6">
      <c r="A32" s="23">
        <v>535</v>
      </c>
      <c r="B32" s="22" t="s">
        <v>58</v>
      </c>
      <c r="C32" s="21"/>
      <c r="D32" s="34"/>
      <c r="E32" s="34"/>
      <c r="F32" s="18"/>
      <c r="G32" s="18">
        <v>30.8</v>
      </c>
      <c r="H32" s="18">
        <v>29.7</v>
      </c>
      <c r="I32" s="44">
        <f>L32</f>
        <v>39.886493506493508</v>
      </c>
      <c r="J32" s="17">
        <f>G32-0.38</f>
        <v>30.42</v>
      </c>
      <c r="K32" s="16">
        <f t="shared" si="5"/>
        <v>39.506493506493506</v>
      </c>
      <c r="L32" s="16">
        <f>SUM(K32+0.38)</f>
        <v>39.886493506493508</v>
      </c>
      <c r="M32" s="16"/>
      <c r="N32" s="16"/>
      <c r="P32" s="23">
        <v>331</v>
      </c>
      <c r="Q32" s="22" t="s">
        <v>30</v>
      </c>
      <c r="R32" s="21"/>
      <c r="S32" s="34"/>
      <c r="T32" s="34"/>
      <c r="U32" s="18"/>
      <c r="V32" s="18">
        <v>26.99</v>
      </c>
      <c r="W32" s="18">
        <v>26.22</v>
      </c>
      <c r="X32" s="18">
        <f>AA32</f>
        <v>34.872727272727268</v>
      </c>
      <c r="Y32" s="17">
        <f>V32-0.6</f>
        <v>26.389999999999997</v>
      </c>
      <c r="Z32" s="16">
        <f>SUM(Y32/0.77)</f>
        <v>34.272727272727266</v>
      </c>
      <c r="AA32" s="16">
        <f>SUM(Z32+0.6)</f>
        <v>34.872727272727268</v>
      </c>
    </row>
    <row r="33" spans="1:27" ht="49.9" customHeight="1" x14ac:dyDescent="0.7">
      <c r="A33" s="23">
        <v>537</v>
      </c>
      <c r="B33" s="22" t="s">
        <v>30</v>
      </c>
      <c r="C33" s="21"/>
      <c r="D33" s="232"/>
      <c r="E33" s="34"/>
      <c r="F33" s="18"/>
      <c r="G33" s="18">
        <v>23.99</v>
      </c>
      <c r="H33" s="18">
        <v>23.22</v>
      </c>
      <c r="I33" s="44">
        <f>L33</f>
        <v>30.976623376623373</v>
      </c>
      <c r="J33" s="17">
        <f t="shared" ref="J33:J38" si="8">G33-0.6</f>
        <v>23.389999999999997</v>
      </c>
      <c r="K33" s="16">
        <f t="shared" si="5"/>
        <v>30.376623376623371</v>
      </c>
      <c r="L33" s="16">
        <f t="shared" ref="L33:L38" si="9">SUM(K33+0.6)</f>
        <v>30.976623376623373</v>
      </c>
      <c r="M33" s="16"/>
      <c r="N33" s="16"/>
      <c r="P33" s="65"/>
      <c r="Q33" s="215" t="s">
        <v>116</v>
      </c>
      <c r="R33" s="27"/>
      <c r="S33" s="500"/>
      <c r="T33" s="188"/>
      <c r="U33" s="65" t="s">
        <v>33</v>
      </c>
      <c r="V33" s="24"/>
      <c r="W33" s="24"/>
      <c r="X33" s="24"/>
      <c r="Y33" s="17">
        <f>V33-0.6</f>
        <v>-0.6</v>
      </c>
      <c r="Z33" s="16" t="e">
        <f>SUM(#REF!/0.77)</f>
        <v>#REF!</v>
      </c>
      <c r="AA33" s="16"/>
    </row>
    <row r="34" spans="1:27" ht="49.9" customHeight="1" x14ac:dyDescent="0.6">
      <c r="A34" s="23">
        <v>542</v>
      </c>
      <c r="B34" s="22" t="s">
        <v>32</v>
      </c>
      <c r="C34" s="21"/>
      <c r="D34" s="34"/>
      <c r="E34" s="34"/>
      <c r="F34" s="18" t="s">
        <v>35</v>
      </c>
      <c r="G34" s="18">
        <v>22.89</v>
      </c>
      <c r="H34" s="18">
        <v>22.04</v>
      </c>
      <c r="I34" s="44">
        <f>L34</f>
        <v>29.548051948051949</v>
      </c>
      <c r="J34" s="17">
        <f t="shared" si="8"/>
        <v>22.29</v>
      </c>
      <c r="K34" s="16">
        <f t="shared" si="5"/>
        <v>28.948051948051948</v>
      </c>
      <c r="L34" s="16">
        <f t="shared" si="9"/>
        <v>29.548051948051949</v>
      </c>
      <c r="M34" s="16"/>
      <c r="N34" s="16"/>
      <c r="P34" s="23">
        <v>278</v>
      </c>
      <c r="Q34" s="22" t="s">
        <v>112</v>
      </c>
      <c r="R34" s="736"/>
      <c r="S34" s="733"/>
      <c r="T34" s="34"/>
      <c r="U34" s="18">
        <v>2</v>
      </c>
      <c r="V34" s="18">
        <v>15.99</v>
      </c>
      <c r="W34" s="18">
        <v>15.29</v>
      </c>
      <c r="X34" s="18">
        <f>AA34</f>
        <v>20.54220779220779</v>
      </c>
      <c r="Y34" s="17">
        <f>V34-0.75</f>
        <v>15.24</v>
      </c>
      <c r="Z34" s="16">
        <f>SUM(Y34/0.77)</f>
        <v>19.79220779220779</v>
      </c>
      <c r="AA34" s="16">
        <f>SUM(Z34+0.75)</f>
        <v>20.54220779220779</v>
      </c>
    </row>
    <row r="35" spans="1:27" ht="49.9" customHeight="1" x14ac:dyDescent="0.7">
      <c r="A35" s="195"/>
      <c r="B35" s="218" t="s">
        <v>207</v>
      </c>
      <c r="C35" s="193"/>
      <c r="D35" s="196"/>
      <c r="E35" s="188"/>
      <c r="F35" s="195"/>
      <c r="G35" s="196"/>
      <c r="H35" s="196"/>
      <c r="I35" s="197"/>
      <c r="J35" s="17">
        <f t="shared" si="8"/>
        <v>-0.6</v>
      </c>
      <c r="K35" s="16">
        <f t="shared" si="5"/>
        <v>-0.77922077922077915</v>
      </c>
      <c r="L35" s="16">
        <f t="shared" si="9"/>
        <v>-0.17922077922077917</v>
      </c>
      <c r="M35" s="16"/>
      <c r="N35" s="16"/>
      <c r="P35" s="65"/>
      <c r="Q35" s="215" t="s">
        <v>115</v>
      </c>
      <c r="R35" s="27"/>
      <c r="S35" s="500"/>
      <c r="T35" s="188"/>
      <c r="U35" s="65"/>
      <c r="V35" s="24"/>
      <c r="W35" s="24"/>
      <c r="X35" s="24"/>
      <c r="Y35" s="17">
        <f>V35-0.6</f>
        <v>-0.6</v>
      </c>
      <c r="Z35" s="16" t="e">
        <f>SUM(#REF!/0.77)</f>
        <v>#REF!</v>
      </c>
      <c r="AA35" s="16" t="e">
        <f>SUM(Z35+0.38)</f>
        <v>#REF!</v>
      </c>
    </row>
    <row r="36" spans="1:27" ht="49.9" customHeight="1" x14ac:dyDescent="0.6">
      <c r="A36" s="23">
        <v>570</v>
      </c>
      <c r="B36" s="666" t="s">
        <v>79</v>
      </c>
      <c r="C36" s="666"/>
      <c r="D36" s="666"/>
      <c r="E36" s="34"/>
      <c r="F36" s="23"/>
      <c r="G36" s="18">
        <v>29.99</v>
      </c>
      <c r="H36" s="18">
        <v>28.49</v>
      </c>
      <c r="I36" s="44">
        <f>L36</f>
        <v>38.768831168831163</v>
      </c>
      <c r="J36" s="17">
        <f t="shared" si="8"/>
        <v>29.389999999999997</v>
      </c>
      <c r="K36" s="16">
        <f t="shared" si="5"/>
        <v>38.168831168831161</v>
      </c>
      <c r="L36" s="16">
        <f t="shared" si="9"/>
        <v>38.768831168831163</v>
      </c>
      <c r="M36" s="16"/>
      <c r="N36" s="16"/>
      <c r="P36" s="23">
        <v>283</v>
      </c>
      <c r="Q36" s="22" t="s">
        <v>58</v>
      </c>
      <c r="R36" s="21"/>
      <c r="S36" s="34"/>
      <c r="T36" s="34"/>
      <c r="U36" s="18"/>
      <c r="V36" s="18">
        <v>20.58</v>
      </c>
      <c r="W36" s="18">
        <v>19.63</v>
      </c>
      <c r="X36" s="44">
        <f>AA36</f>
        <v>26.613766233766231</v>
      </c>
      <c r="Y36" s="17">
        <f>V36-0.38</f>
        <v>20.2</v>
      </c>
      <c r="Z36" s="16">
        <f>SUM(Y36/0.77)</f>
        <v>26.233766233766232</v>
      </c>
      <c r="AA36" s="16">
        <f>SUM(Z36+0.38)</f>
        <v>26.613766233766231</v>
      </c>
    </row>
    <row r="37" spans="1:27" ht="49.9" customHeight="1" x14ac:dyDescent="0.7">
      <c r="A37" s="195"/>
      <c r="B37" s="218" t="s">
        <v>284</v>
      </c>
      <c r="C37" s="193"/>
      <c r="D37" s="196"/>
      <c r="E37" s="188"/>
      <c r="F37" s="195"/>
      <c r="G37" s="196"/>
      <c r="H37" s="196"/>
      <c r="I37" s="197"/>
      <c r="J37" s="17">
        <f t="shared" si="8"/>
        <v>-0.6</v>
      </c>
      <c r="K37" s="16">
        <f t="shared" si="5"/>
        <v>-0.77922077922077915</v>
      </c>
      <c r="L37" s="16">
        <f t="shared" si="9"/>
        <v>-0.17922077922077917</v>
      </c>
      <c r="M37" s="16"/>
      <c r="N37" s="16"/>
      <c r="P37" s="23">
        <v>284</v>
      </c>
      <c r="Q37" s="22" t="s">
        <v>113</v>
      </c>
      <c r="R37" s="21"/>
      <c r="S37" s="34"/>
      <c r="T37" s="34"/>
      <c r="U37" s="18">
        <v>2</v>
      </c>
      <c r="V37" s="18">
        <v>14.69</v>
      </c>
      <c r="W37" s="18">
        <v>13.87</v>
      </c>
      <c r="X37" s="44">
        <f>AA37</f>
        <v>18.943506493506494</v>
      </c>
      <c r="Y37" s="97">
        <f>V37-0.45</f>
        <v>14.24</v>
      </c>
      <c r="Z37" s="16">
        <f>SUM(Y37/0.77)</f>
        <v>18.493506493506494</v>
      </c>
      <c r="AA37" s="16">
        <f>SUM(Z37+0.45)</f>
        <v>18.943506493506494</v>
      </c>
    </row>
    <row r="38" spans="1:27" ht="49.9" customHeight="1" x14ac:dyDescent="0.6">
      <c r="A38" s="23">
        <v>582</v>
      </c>
      <c r="B38" s="666" t="s">
        <v>30</v>
      </c>
      <c r="C38" s="666"/>
      <c r="D38" s="666"/>
      <c r="E38" s="34"/>
      <c r="F38" s="18"/>
      <c r="G38" s="18">
        <v>23.99</v>
      </c>
      <c r="H38" s="18">
        <v>23.22</v>
      </c>
      <c r="I38" s="44">
        <f>L38</f>
        <v>30.976623376623373</v>
      </c>
      <c r="J38" s="17">
        <f t="shared" si="8"/>
        <v>23.389999999999997</v>
      </c>
      <c r="K38" s="16">
        <f t="shared" si="5"/>
        <v>30.376623376623371</v>
      </c>
      <c r="L38" s="16">
        <f t="shared" si="9"/>
        <v>30.976623376623373</v>
      </c>
      <c r="M38" s="16"/>
      <c r="N38" s="16"/>
      <c r="P38" s="23">
        <v>285</v>
      </c>
      <c r="Q38" s="22" t="s">
        <v>16</v>
      </c>
      <c r="R38" s="21"/>
      <c r="S38" s="34"/>
      <c r="T38" s="34"/>
      <c r="U38" s="23"/>
      <c r="V38" s="18">
        <v>25.69</v>
      </c>
      <c r="W38" s="18">
        <v>24.87</v>
      </c>
      <c r="X38" s="18">
        <f>AA38</f>
        <v>33.274025974025975</v>
      </c>
      <c r="Y38" s="17">
        <f>V38-0.3</f>
        <v>25.39</v>
      </c>
      <c r="Z38" s="16">
        <f>SUM(Y38/0.77)</f>
        <v>32.974025974025977</v>
      </c>
      <c r="AA38" s="16">
        <f>SUM(Z38+0.3)</f>
        <v>33.274025974025975</v>
      </c>
    </row>
    <row r="39" spans="1:27" ht="49.9" customHeight="1" x14ac:dyDescent="0.6">
      <c r="A39" s="23">
        <v>583</v>
      </c>
      <c r="B39" s="456" t="s">
        <v>58</v>
      </c>
      <c r="C39" s="456"/>
      <c r="D39" s="456"/>
      <c r="E39" s="18"/>
      <c r="F39" s="18"/>
      <c r="G39" s="18">
        <v>30.8</v>
      </c>
      <c r="H39" s="18">
        <v>29.7</v>
      </c>
      <c r="I39" s="44">
        <f>L39</f>
        <v>39.886493506493508</v>
      </c>
      <c r="J39" s="17">
        <f>G39-0.38</f>
        <v>30.42</v>
      </c>
      <c r="K39" s="16">
        <f t="shared" si="5"/>
        <v>39.506493506493506</v>
      </c>
      <c r="L39" s="16">
        <f>SUM(K39+0.38)</f>
        <v>39.886493506493508</v>
      </c>
      <c r="M39" s="16"/>
      <c r="N39" s="16"/>
      <c r="P39" s="23">
        <v>288</v>
      </c>
      <c r="Q39" s="22" t="s">
        <v>112</v>
      </c>
      <c r="R39" s="736"/>
      <c r="S39" s="733"/>
      <c r="T39" s="34"/>
      <c r="U39" s="18">
        <v>2</v>
      </c>
      <c r="V39" s="18">
        <v>15.99</v>
      </c>
      <c r="W39" s="18">
        <v>15.29</v>
      </c>
      <c r="X39" s="18">
        <f>AA39</f>
        <v>20.54220779220779</v>
      </c>
      <c r="Y39" s="17">
        <f>V39-0.75</f>
        <v>15.24</v>
      </c>
      <c r="Z39" s="16">
        <f>SUM(Y39/0.77)</f>
        <v>19.79220779220779</v>
      </c>
      <c r="AA39" s="16">
        <f>SUM(Z39+0.75)</f>
        <v>20.54220779220779</v>
      </c>
    </row>
    <row r="40" spans="1:27" ht="49.9" customHeight="1" x14ac:dyDescent="0.7">
      <c r="A40" s="23">
        <v>588</v>
      </c>
      <c r="B40" s="666" t="s">
        <v>227</v>
      </c>
      <c r="C40" s="666"/>
      <c r="D40" s="666"/>
      <c r="E40" s="34"/>
      <c r="F40" s="100"/>
      <c r="G40" s="18">
        <v>23.99</v>
      </c>
      <c r="H40" s="18">
        <v>23.22</v>
      </c>
      <c r="I40" s="44">
        <f>L40</f>
        <v>30.976623376623373</v>
      </c>
      <c r="J40" s="17">
        <f t="shared" ref="J40:J45" si="10">G40-0.6</f>
        <v>23.389999999999997</v>
      </c>
      <c r="K40" s="16">
        <f t="shared" si="5"/>
        <v>30.376623376623371</v>
      </c>
      <c r="L40" s="16">
        <f t="shared" ref="L40:L45" si="11">SUM(K40+0.6)</f>
        <v>30.976623376623373</v>
      </c>
      <c r="M40" s="16"/>
      <c r="N40" s="16"/>
      <c r="P40" s="65"/>
      <c r="Q40" s="215" t="s">
        <v>110</v>
      </c>
      <c r="R40" s="27"/>
      <c r="S40" s="500"/>
      <c r="T40" s="188"/>
      <c r="U40" s="65"/>
      <c r="V40" s="110"/>
      <c r="W40" s="110"/>
      <c r="X40" s="24"/>
      <c r="Y40" s="17"/>
      <c r="Z40" s="16"/>
      <c r="AA40" s="16"/>
    </row>
    <row r="41" spans="1:27" ht="49.9" customHeight="1" x14ac:dyDescent="0.7">
      <c r="A41" s="195"/>
      <c r="B41" s="218" t="s">
        <v>286</v>
      </c>
      <c r="C41" s="193"/>
      <c r="D41" s="196"/>
      <c r="E41" s="188"/>
      <c r="F41" s="195"/>
      <c r="G41" s="196"/>
      <c r="H41" s="196"/>
      <c r="I41" s="197"/>
      <c r="J41" s="17">
        <f t="shared" si="10"/>
        <v>-0.6</v>
      </c>
      <c r="K41" s="16">
        <f t="shared" si="5"/>
        <v>-0.77922077922077915</v>
      </c>
      <c r="L41" s="16">
        <f t="shared" si="11"/>
        <v>-0.17922077922077917</v>
      </c>
      <c r="M41" s="16"/>
      <c r="N41" s="16"/>
      <c r="P41" s="23">
        <v>295</v>
      </c>
      <c r="Q41" s="22" t="s">
        <v>195</v>
      </c>
      <c r="R41" s="21"/>
      <c r="S41" s="34"/>
      <c r="T41" s="34"/>
      <c r="U41" s="23" t="s">
        <v>35</v>
      </c>
      <c r="V41" s="18">
        <v>17.489999999999998</v>
      </c>
      <c r="W41" s="18">
        <v>15.9</v>
      </c>
      <c r="X41" s="18">
        <v>20.149999999999999</v>
      </c>
      <c r="Y41" s="17">
        <f>V41-0.6</f>
        <v>16.889999999999997</v>
      </c>
      <c r="Z41" s="16">
        <f>SUM(Y41/0.77)</f>
        <v>21.935064935064929</v>
      </c>
      <c r="AA41" s="16">
        <f>SUM(Z41+0.6)</f>
        <v>22.535064935064931</v>
      </c>
    </row>
    <row r="42" spans="1:27" ht="49.9" customHeight="1" x14ac:dyDescent="0.6">
      <c r="A42" s="23">
        <v>589</v>
      </c>
      <c r="B42" s="666" t="s">
        <v>30</v>
      </c>
      <c r="C42" s="666"/>
      <c r="D42" s="666"/>
      <c r="E42" s="34"/>
      <c r="F42" s="18"/>
      <c r="G42" s="18">
        <v>23.99</v>
      </c>
      <c r="H42" s="18">
        <v>23.22</v>
      </c>
      <c r="I42" s="44">
        <f>L42</f>
        <v>30.976623376623373</v>
      </c>
      <c r="J42" s="17">
        <f t="shared" si="10"/>
        <v>23.389999999999997</v>
      </c>
      <c r="K42" s="16">
        <f t="shared" si="5"/>
        <v>30.376623376623371</v>
      </c>
      <c r="L42" s="16">
        <f t="shared" si="11"/>
        <v>30.976623376623373</v>
      </c>
      <c r="M42" s="16"/>
      <c r="N42" s="16"/>
      <c r="P42" s="23">
        <v>296</v>
      </c>
      <c r="Q42" s="22" t="s">
        <v>109</v>
      </c>
      <c r="R42" s="21"/>
      <c r="S42" s="266"/>
      <c r="T42" s="34"/>
      <c r="U42" s="23"/>
      <c r="V42" s="18">
        <v>16.989999999999998</v>
      </c>
      <c r="W42" s="18">
        <v>15.9</v>
      </c>
      <c r="X42" s="18">
        <f>AA42</f>
        <v>21.951428571428568</v>
      </c>
      <c r="Y42" s="17">
        <f>V42-0.38</f>
        <v>16.61</v>
      </c>
      <c r="Z42" s="16">
        <f>SUM(Y42/0.77)</f>
        <v>21.571428571428569</v>
      </c>
      <c r="AA42" s="16">
        <f>SUM(Z42+0.38)</f>
        <v>21.951428571428568</v>
      </c>
    </row>
    <row r="43" spans="1:27" ht="49.9" customHeight="1" x14ac:dyDescent="0.7">
      <c r="A43" s="65"/>
      <c r="B43" s="215" t="s">
        <v>140</v>
      </c>
      <c r="C43" s="27"/>
      <c r="D43" s="500"/>
      <c r="E43" s="188"/>
      <c r="F43" s="64"/>
      <c r="G43" s="84"/>
      <c r="H43" s="84"/>
      <c r="I43" s="79"/>
      <c r="J43" s="17">
        <f t="shared" si="10"/>
        <v>-0.6</v>
      </c>
      <c r="K43" s="16">
        <f t="shared" si="5"/>
        <v>-0.77922077922077915</v>
      </c>
      <c r="L43" s="16">
        <f t="shared" si="11"/>
        <v>-0.17922077922077917</v>
      </c>
      <c r="M43" s="16"/>
      <c r="N43" s="16"/>
      <c r="P43" s="69"/>
      <c r="Q43" s="693" t="s">
        <v>307</v>
      </c>
      <c r="R43" s="734"/>
      <c r="S43" s="734"/>
      <c r="T43" s="734"/>
      <c r="U43" s="734"/>
      <c r="V43" s="734"/>
      <c r="W43" s="734"/>
      <c r="X43" s="735"/>
      <c r="Y43" s="17"/>
      <c r="Z43" s="16"/>
      <c r="AA43" s="16"/>
    </row>
    <row r="44" spans="1:27" ht="49.9" customHeight="1" x14ac:dyDescent="0.6">
      <c r="A44" s="23">
        <v>561</v>
      </c>
      <c r="B44" s="22" t="s">
        <v>79</v>
      </c>
      <c r="C44" s="21"/>
      <c r="D44" s="34"/>
      <c r="E44" s="34"/>
      <c r="F44" s="18"/>
      <c r="G44" s="18">
        <v>29.99</v>
      </c>
      <c r="H44" s="18">
        <v>28.49</v>
      </c>
      <c r="I44" s="44">
        <f>L44</f>
        <v>38.768831168831163</v>
      </c>
      <c r="J44" s="17">
        <f t="shared" si="10"/>
        <v>29.389999999999997</v>
      </c>
      <c r="K44" s="16">
        <f t="shared" si="5"/>
        <v>38.168831168831161</v>
      </c>
      <c r="L44" s="16">
        <f t="shared" si="11"/>
        <v>38.768831168831163</v>
      </c>
      <c r="M44" s="16"/>
      <c r="N44" s="16"/>
      <c r="P44" s="23">
        <v>290</v>
      </c>
      <c r="Q44" s="22" t="s">
        <v>58</v>
      </c>
      <c r="R44" s="21"/>
      <c r="S44" s="34"/>
      <c r="T44" s="34"/>
      <c r="U44" s="23"/>
      <c r="V44" s="18">
        <v>23.1</v>
      </c>
      <c r="W44" s="18">
        <v>21.14</v>
      </c>
      <c r="X44" s="18">
        <f>AA44</f>
        <v>29.886493506493508</v>
      </c>
      <c r="Y44" s="17">
        <f>V44-0.38</f>
        <v>22.720000000000002</v>
      </c>
      <c r="Z44" s="16">
        <f>SUM(Y44/0.77)</f>
        <v>29.506493506493509</v>
      </c>
      <c r="AA44" s="16">
        <f>SUM(Z44+0.38)</f>
        <v>29.886493506493508</v>
      </c>
    </row>
    <row r="45" spans="1:27" ht="49.9" customHeight="1" x14ac:dyDescent="0.6">
      <c r="A45" s="23">
        <v>564</v>
      </c>
      <c r="B45" s="22" t="s">
        <v>139</v>
      </c>
      <c r="C45" s="21"/>
      <c r="D45" s="34"/>
      <c r="E45" s="34"/>
      <c r="F45" s="18" t="s">
        <v>35</v>
      </c>
      <c r="G45" s="18">
        <v>22.89</v>
      </c>
      <c r="H45" s="18">
        <v>22.04</v>
      </c>
      <c r="I45" s="44">
        <f>L45</f>
        <v>29.548051948051949</v>
      </c>
      <c r="J45" s="17">
        <f t="shared" si="10"/>
        <v>22.29</v>
      </c>
      <c r="K45" s="16">
        <f t="shared" si="5"/>
        <v>28.948051948051948</v>
      </c>
      <c r="L45" s="16">
        <f t="shared" si="11"/>
        <v>29.548051948051949</v>
      </c>
      <c r="M45" s="16"/>
      <c r="N45" s="16"/>
      <c r="P45" s="69"/>
      <c r="Q45" s="693" t="s">
        <v>427</v>
      </c>
      <c r="R45" s="734"/>
      <c r="S45" s="734"/>
      <c r="T45" s="734"/>
      <c r="U45" s="734"/>
      <c r="V45" s="734"/>
      <c r="W45" s="734"/>
      <c r="X45" s="735"/>
      <c r="Y45" s="17"/>
      <c r="Z45" s="16"/>
      <c r="AA45" s="16"/>
    </row>
    <row r="46" spans="1:27" ht="49.9" customHeight="1" x14ac:dyDescent="0.6">
      <c r="A46" s="23">
        <v>565</v>
      </c>
      <c r="B46" s="22" t="s">
        <v>138</v>
      </c>
      <c r="C46" s="21"/>
      <c r="D46" s="34"/>
      <c r="E46" s="34"/>
      <c r="F46" s="18"/>
      <c r="G46" s="18">
        <v>16.989999999999998</v>
      </c>
      <c r="H46" s="18">
        <v>16.68</v>
      </c>
      <c r="I46" s="44">
        <f>L46</f>
        <v>21.930519480519479</v>
      </c>
      <c r="J46" s="17">
        <f>G46-0.45</f>
        <v>16.54</v>
      </c>
      <c r="K46" s="16">
        <f t="shared" si="5"/>
        <v>21.480519480519479</v>
      </c>
      <c r="L46" s="16">
        <f>SUM(K46+0.45)</f>
        <v>21.930519480519479</v>
      </c>
      <c r="M46" s="16"/>
      <c r="N46" s="16"/>
      <c r="P46" s="23">
        <v>291</v>
      </c>
      <c r="Q46" s="22" t="s">
        <v>58</v>
      </c>
      <c r="R46" s="21"/>
      <c r="S46" s="34"/>
      <c r="T46" s="34"/>
      <c r="U46" s="23"/>
      <c r="V46" s="18">
        <v>23.1</v>
      </c>
      <c r="W46" s="18">
        <v>21.14</v>
      </c>
      <c r="X46" s="18">
        <f>AA46</f>
        <v>29.886493506493508</v>
      </c>
      <c r="Y46" s="17">
        <f>V46-0.38</f>
        <v>22.720000000000002</v>
      </c>
      <c r="Z46" s="16">
        <f>SUM(Y46/0.77)</f>
        <v>29.506493506493509</v>
      </c>
      <c r="AA46" s="16">
        <f>SUM(Z46+0.38)</f>
        <v>29.886493506493508</v>
      </c>
    </row>
    <row r="47" spans="1:27" ht="49.9" customHeight="1" x14ac:dyDescent="0.7">
      <c r="A47" s="195"/>
      <c r="B47" s="218" t="s">
        <v>633</v>
      </c>
      <c r="C47" s="193"/>
      <c r="D47" s="196"/>
      <c r="E47" s="188"/>
      <c r="F47" s="195"/>
      <c r="G47" s="196"/>
      <c r="H47" s="196"/>
      <c r="I47" s="197"/>
      <c r="J47" s="17">
        <f>G47-0.6</f>
        <v>-0.6</v>
      </c>
      <c r="K47" s="16">
        <f t="shared" si="5"/>
        <v>-0.77922077922077915</v>
      </c>
      <c r="L47" s="16">
        <f>SUM(K47+0.6)</f>
        <v>-0.17922077922077917</v>
      </c>
      <c r="M47" s="16"/>
      <c r="N47" s="16"/>
      <c r="P47" s="65"/>
      <c r="Q47" s="215" t="s">
        <v>224</v>
      </c>
      <c r="R47" s="27"/>
      <c r="S47" s="500"/>
      <c r="T47" s="188"/>
      <c r="U47" s="65" t="s">
        <v>33</v>
      </c>
      <c r="V47" s="24"/>
      <c r="W47" s="24"/>
      <c r="X47" s="24"/>
      <c r="Y47" s="17">
        <f>V47-0.6</f>
        <v>-0.6</v>
      </c>
      <c r="Z47" s="16" t="e">
        <f>SUM(#REF!/0.77)</f>
        <v>#REF!</v>
      </c>
      <c r="AA47" s="16"/>
    </row>
    <row r="48" spans="1:27" ht="49.9" customHeight="1" x14ac:dyDescent="0.6">
      <c r="A48" s="23">
        <v>523</v>
      </c>
      <c r="B48" s="666" t="s">
        <v>634</v>
      </c>
      <c r="C48" s="666"/>
      <c r="D48" s="666"/>
      <c r="E48" s="34"/>
      <c r="F48" s="23"/>
      <c r="G48" s="18">
        <v>29.99</v>
      </c>
      <c r="H48" s="18">
        <v>28.49</v>
      </c>
      <c r="I48" s="44">
        <f>L48</f>
        <v>38.768831168831163</v>
      </c>
      <c r="J48" s="17">
        <f>G48-0.6</f>
        <v>29.389999999999997</v>
      </c>
      <c r="K48" s="16">
        <f t="shared" si="5"/>
        <v>38.168831168831161</v>
      </c>
      <c r="L48" s="16">
        <f>SUM(K48+0.6)</f>
        <v>38.768831168831163</v>
      </c>
      <c r="M48" s="16"/>
      <c r="N48" s="16"/>
      <c r="P48" s="23">
        <v>268</v>
      </c>
      <c r="Q48" s="22" t="s">
        <v>465</v>
      </c>
      <c r="R48" s="736"/>
      <c r="S48" s="733"/>
      <c r="T48" s="34"/>
      <c r="U48" s="18"/>
      <c r="V48" s="18">
        <v>16.989999999999998</v>
      </c>
      <c r="W48" s="18">
        <v>16.29</v>
      </c>
      <c r="X48" s="18">
        <f>AA48</f>
        <v>21.84090909090909</v>
      </c>
      <c r="Y48" s="17">
        <f>V48-0.75</f>
        <v>16.239999999999998</v>
      </c>
      <c r="Z48" s="16">
        <f t="shared" ref="Z48:Z54" si="12">SUM(Y48/0.77)</f>
        <v>21.09090909090909</v>
      </c>
      <c r="AA48" s="16">
        <f>SUM(Z48+0.75)</f>
        <v>21.84090909090909</v>
      </c>
    </row>
    <row r="49" spans="1:27" ht="49.9" customHeight="1" x14ac:dyDescent="0.7">
      <c r="A49" s="23">
        <v>520</v>
      </c>
      <c r="B49" s="22" t="s">
        <v>66</v>
      </c>
      <c r="C49" s="21"/>
      <c r="D49" s="506"/>
      <c r="E49" s="34"/>
      <c r="F49" s="18"/>
      <c r="G49" s="18">
        <v>27.1</v>
      </c>
      <c r="H49" s="18">
        <v>18.23</v>
      </c>
      <c r="I49" s="44">
        <f>L49</f>
        <v>35.015584415584414</v>
      </c>
      <c r="J49" s="17">
        <f>G49-0.6</f>
        <v>26.5</v>
      </c>
      <c r="K49" s="16">
        <f t="shared" si="5"/>
        <v>34.415584415584412</v>
      </c>
      <c r="L49" s="16">
        <f>SUM(K49+0.6)</f>
        <v>35.015584415584414</v>
      </c>
      <c r="M49" s="16"/>
      <c r="N49" s="16"/>
      <c r="P49" s="674" t="s">
        <v>87</v>
      </c>
      <c r="Q49" s="675"/>
      <c r="R49" s="675"/>
      <c r="S49" s="675"/>
      <c r="T49" s="675"/>
      <c r="U49" s="675"/>
      <c r="V49" s="675"/>
      <c r="W49" s="675"/>
      <c r="X49" s="676"/>
      <c r="Y49" s="300">
        <f>V49-0.6</f>
        <v>-0.6</v>
      </c>
      <c r="Z49" s="301">
        <f t="shared" si="12"/>
        <v>-0.77922077922077915</v>
      </c>
      <c r="AA49" s="301">
        <f>SUM(Z49+0.6)</f>
        <v>-0.17922077922077917</v>
      </c>
    </row>
    <row r="50" spans="1:27" ht="49.9" customHeight="1" x14ac:dyDescent="0.65">
      <c r="B50" s="456"/>
      <c r="C50" s="456"/>
      <c r="D50" s="456"/>
      <c r="E50" s="456"/>
      <c r="F50" s="17"/>
      <c r="G50" s="17"/>
      <c r="H50" s="17"/>
      <c r="I50" s="455"/>
      <c r="J50" s="17"/>
      <c r="K50" s="16"/>
      <c r="L50" s="16"/>
      <c r="M50" s="16"/>
      <c r="N50" s="16"/>
      <c r="P50" s="354"/>
      <c r="Q50" s="224" t="s">
        <v>86</v>
      </c>
      <c r="R50" s="352"/>
      <c r="S50" s="355"/>
      <c r="T50" s="355"/>
      <c r="U50" s="683"/>
      <c r="V50" s="683"/>
      <c r="W50" s="683"/>
      <c r="X50" s="683"/>
      <c r="Y50" s="300">
        <f>V50-0.6</f>
        <v>-0.6</v>
      </c>
      <c r="Z50" s="301">
        <f t="shared" si="12"/>
        <v>-0.77922077922077915</v>
      </c>
      <c r="AA50" s="301">
        <f>SUM(Z50+0.6)</f>
        <v>-0.17922077922077917</v>
      </c>
    </row>
    <row r="51" spans="1:27" ht="49.9" customHeight="1" x14ac:dyDescent="0.6">
      <c r="B51" s="456"/>
      <c r="C51" s="456"/>
      <c r="D51" s="456"/>
      <c r="E51" s="456"/>
      <c r="F51" s="17"/>
      <c r="G51" s="17"/>
      <c r="H51" s="17"/>
      <c r="I51" s="455"/>
      <c r="J51" s="17"/>
      <c r="K51" s="16"/>
      <c r="L51" s="16"/>
      <c r="M51" s="16"/>
      <c r="N51" s="16"/>
      <c r="P51" s="306">
        <v>3001</v>
      </c>
      <c r="Q51" s="366" t="s">
        <v>79</v>
      </c>
      <c r="R51" s="310"/>
      <c r="S51" s="312"/>
      <c r="T51" s="312"/>
      <c r="U51" s="307"/>
      <c r="V51" s="307">
        <v>27.99</v>
      </c>
      <c r="W51" s="307">
        <v>25.73</v>
      </c>
      <c r="X51" s="308">
        <f>AA51</f>
        <v>36.171428571428571</v>
      </c>
      <c r="Y51" s="300">
        <f>V51-0.6</f>
        <v>27.389999999999997</v>
      </c>
      <c r="Z51" s="301">
        <f t="shared" si="12"/>
        <v>35.571428571428569</v>
      </c>
      <c r="AA51" s="301">
        <f>SUM(Z51+0.6)</f>
        <v>36.171428571428571</v>
      </c>
    </row>
    <row r="52" spans="1:27" ht="49.9" customHeight="1" x14ac:dyDescent="0.6">
      <c r="B52" s="456"/>
      <c r="C52" s="456"/>
      <c r="D52" s="456"/>
      <c r="E52" s="456"/>
      <c r="F52" s="17"/>
      <c r="G52" s="17"/>
      <c r="H52" s="17"/>
      <c r="I52" s="455"/>
      <c r="J52" s="17"/>
      <c r="K52" s="16"/>
      <c r="L52" s="16"/>
      <c r="M52" s="16"/>
      <c r="N52" s="16"/>
      <c r="P52" s="306">
        <v>3004</v>
      </c>
      <c r="Q52" s="309" t="s">
        <v>85</v>
      </c>
      <c r="R52" s="310"/>
      <c r="S52" s="312"/>
      <c r="T52" s="312"/>
      <c r="U52" s="356"/>
      <c r="V52" s="307">
        <v>33.99</v>
      </c>
      <c r="W52" s="307">
        <v>28.49</v>
      </c>
      <c r="X52" s="308">
        <f>AA52</f>
        <v>43.963636363636368</v>
      </c>
      <c r="Y52" s="300">
        <f>V52-0.6</f>
        <v>33.39</v>
      </c>
      <c r="Z52" s="301">
        <f t="shared" si="12"/>
        <v>43.363636363636367</v>
      </c>
      <c r="AA52" s="301">
        <f>SUM(Z52+0.6)</f>
        <v>43.963636363636368</v>
      </c>
    </row>
    <row r="53" spans="1:27" ht="49.9" customHeight="1" x14ac:dyDescent="0.6">
      <c r="B53" s="456"/>
      <c r="C53" s="456"/>
      <c r="D53" s="456"/>
      <c r="E53" s="456"/>
      <c r="F53" s="17"/>
      <c r="G53" s="17"/>
      <c r="H53" s="17"/>
      <c r="I53" s="455"/>
      <c r="J53" s="17"/>
      <c r="K53" s="16"/>
      <c r="L53" s="16"/>
      <c r="M53" s="16"/>
      <c r="N53" s="16"/>
      <c r="P53" s="306">
        <v>3006</v>
      </c>
      <c r="Q53" s="309" t="s">
        <v>68</v>
      </c>
      <c r="R53" s="310"/>
      <c r="S53" s="312"/>
      <c r="T53" s="312"/>
      <c r="U53" s="307">
        <v>2</v>
      </c>
      <c r="V53" s="308">
        <v>18.989999999999998</v>
      </c>
      <c r="W53" s="308">
        <v>18.23</v>
      </c>
      <c r="X53" s="308">
        <f>AA53</f>
        <v>24.483116883116882</v>
      </c>
      <c r="Y53" s="300">
        <f>V53-0.6</f>
        <v>18.389999999999997</v>
      </c>
      <c r="Z53" s="301">
        <f t="shared" si="12"/>
        <v>23.88311688311688</v>
      </c>
      <c r="AA53" s="301">
        <f>SUM(Z53+0.6)</f>
        <v>24.483116883116882</v>
      </c>
    </row>
    <row r="54" spans="1:27" ht="49.9" customHeight="1" x14ac:dyDescent="0.6">
      <c r="B54" s="456"/>
      <c r="C54" s="456"/>
      <c r="D54" s="456"/>
      <c r="E54" s="456"/>
      <c r="F54" s="17"/>
      <c r="G54" s="17"/>
      <c r="H54" s="17"/>
      <c r="I54" s="455"/>
      <c r="J54" s="17"/>
      <c r="K54" s="16"/>
      <c r="L54" s="16"/>
      <c r="M54" s="16"/>
      <c r="N54" s="16"/>
      <c r="P54" s="306">
        <v>3009</v>
      </c>
      <c r="Q54" s="309" t="s">
        <v>51</v>
      </c>
      <c r="R54" s="310"/>
      <c r="S54" s="312"/>
      <c r="T54" s="312"/>
      <c r="U54" s="306"/>
      <c r="V54" s="307">
        <v>29.99</v>
      </c>
      <c r="W54" s="307">
        <v>25.7</v>
      </c>
      <c r="X54" s="308">
        <f>AA54</f>
        <v>38.834545454545456</v>
      </c>
      <c r="Y54" s="300">
        <f>V54-0.38</f>
        <v>29.61</v>
      </c>
      <c r="Z54" s="301">
        <f t="shared" si="12"/>
        <v>38.454545454545453</v>
      </c>
      <c r="AA54" s="301">
        <f>SUM(Z54+0.38)</f>
        <v>38.834545454545456</v>
      </c>
    </row>
    <row r="55" spans="1:27" ht="49.9" customHeight="1" x14ac:dyDescent="0.65">
      <c r="B55" s="456"/>
      <c r="C55" s="456"/>
      <c r="D55" s="456"/>
      <c r="E55" s="456"/>
      <c r="F55" s="17"/>
      <c r="G55" s="17"/>
      <c r="H55" s="17"/>
      <c r="I55" s="455"/>
      <c r="J55" s="17"/>
      <c r="K55" s="16"/>
      <c r="L55" s="16"/>
      <c r="M55" s="16"/>
      <c r="N55" s="16"/>
      <c r="P55" s="332"/>
      <c r="Q55" s="667" t="s">
        <v>285</v>
      </c>
      <c r="R55" s="686"/>
      <c r="S55" s="686"/>
      <c r="T55" s="686"/>
      <c r="U55" s="686"/>
      <c r="V55" s="686"/>
      <c r="W55" s="686"/>
      <c r="X55" s="687"/>
      <c r="Y55" s="300"/>
      <c r="Z55" s="301"/>
      <c r="AA55" s="301"/>
    </row>
    <row r="56" spans="1:27" ht="49.9" customHeight="1" x14ac:dyDescent="0.6">
      <c r="B56" s="456"/>
      <c r="C56" s="456"/>
      <c r="D56" s="456"/>
      <c r="E56" s="456"/>
      <c r="F56" s="17"/>
      <c r="G56" s="17"/>
      <c r="H56" s="17"/>
      <c r="I56" s="455"/>
      <c r="J56" s="17"/>
      <c r="K56" s="16"/>
      <c r="L56" s="16"/>
      <c r="M56" s="16"/>
      <c r="N56" s="16"/>
      <c r="P56" s="306">
        <v>3043</v>
      </c>
      <c r="Q56" s="309" t="s">
        <v>79</v>
      </c>
      <c r="R56" s="310"/>
      <c r="S56" s="312"/>
      <c r="T56" s="312"/>
      <c r="U56" s="306"/>
      <c r="V56" s="307">
        <v>30.98</v>
      </c>
      <c r="W56" s="307">
        <v>28.49</v>
      </c>
      <c r="X56" s="308">
        <f>AA56</f>
        <v>40.054545454545455</v>
      </c>
      <c r="Y56" s="300">
        <f t="shared" ref="Y56:Y64" si="13">V56-0.6</f>
        <v>30.38</v>
      </c>
      <c r="Z56" s="301">
        <f t="shared" ref="Z56:Z64" si="14">SUM(Y56/0.77)</f>
        <v>39.454545454545453</v>
      </c>
      <c r="AA56" s="301">
        <f t="shared" ref="AA56:AA64" si="15">SUM(Z56+0.6)</f>
        <v>40.054545454545455</v>
      </c>
    </row>
    <row r="57" spans="1:27" ht="49.9" customHeight="1" x14ac:dyDescent="0.6">
      <c r="B57" s="456"/>
      <c r="C57" s="456"/>
      <c r="D57" s="456"/>
      <c r="E57" s="456"/>
      <c r="F57" s="17"/>
      <c r="G57" s="17"/>
      <c r="H57" s="17"/>
      <c r="I57" s="455"/>
      <c r="J57" s="17"/>
      <c r="K57" s="16"/>
      <c r="L57" s="16"/>
      <c r="M57" s="16"/>
      <c r="N57" s="16"/>
      <c r="P57" s="306">
        <v>3045</v>
      </c>
      <c r="Q57" s="309" t="s">
        <v>30</v>
      </c>
      <c r="R57" s="310"/>
      <c r="S57" s="312"/>
      <c r="T57" s="312"/>
      <c r="U57" s="307"/>
      <c r="V57" s="307">
        <v>23.98</v>
      </c>
      <c r="W57" s="307">
        <v>23.22</v>
      </c>
      <c r="X57" s="308">
        <f>AA57</f>
        <v>30.963636363636365</v>
      </c>
      <c r="Y57" s="300">
        <f t="shared" si="13"/>
        <v>23.38</v>
      </c>
      <c r="Z57" s="301">
        <f t="shared" si="14"/>
        <v>30.363636363636363</v>
      </c>
      <c r="AA57" s="301">
        <f t="shared" si="15"/>
        <v>30.963636363636365</v>
      </c>
    </row>
    <row r="58" spans="1:27" ht="49.9" customHeight="1" x14ac:dyDescent="0.65">
      <c r="B58" s="456"/>
      <c r="C58" s="456"/>
      <c r="D58" s="456"/>
      <c r="E58" s="456"/>
      <c r="F58" s="17"/>
      <c r="G58" s="17"/>
      <c r="H58" s="17"/>
      <c r="I58" s="455"/>
      <c r="J58" s="17"/>
      <c r="K58" s="16"/>
      <c r="L58" s="16"/>
      <c r="M58" s="16"/>
      <c r="N58" s="16"/>
      <c r="P58" s="354"/>
      <c r="Q58" s="224" t="s">
        <v>84</v>
      </c>
      <c r="R58" s="352"/>
      <c r="S58" s="355"/>
      <c r="T58" s="442"/>
      <c r="U58" s="683"/>
      <c r="V58" s="683"/>
      <c r="W58" s="683"/>
      <c r="X58" s="683"/>
      <c r="Y58" s="300">
        <f t="shared" si="13"/>
        <v>-0.6</v>
      </c>
      <c r="Z58" s="301">
        <f t="shared" si="14"/>
        <v>-0.77922077922077915</v>
      </c>
      <c r="AA58" s="301">
        <f t="shared" si="15"/>
        <v>-0.17922077922077917</v>
      </c>
    </row>
    <row r="59" spans="1:27" ht="49.9" customHeight="1" x14ac:dyDescent="0.6">
      <c r="B59" s="456"/>
      <c r="C59" s="456"/>
      <c r="D59" s="456"/>
      <c r="E59" s="456"/>
      <c r="F59" s="17"/>
      <c r="G59" s="17"/>
      <c r="H59" s="17"/>
      <c r="I59" s="455"/>
      <c r="J59" s="17"/>
      <c r="K59" s="16"/>
      <c r="L59" s="16"/>
      <c r="M59" s="12"/>
      <c r="N59" s="16"/>
      <c r="P59" s="306">
        <v>3011</v>
      </c>
      <c r="Q59" s="309" t="s">
        <v>79</v>
      </c>
      <c r="R59" s="310"/>
      <c r="S59" s="312"/>
      <c r="T59" s="312"/>
      <c r="U59" s="307"/>
      <c r="V59" s="307">
        <v>27.99</v>
      </c>
      <c r="W59" s="307">
        <v>25.73</v>
      </c>
      <c r="X59" s="308">
        <f>AA59</f>
        <v>36.171428571428571</v>
      </c>
      <c r="Y59" s="300">
        <f t="shared" si="13"/>
        <v>27.389999999999997</v>
      </c>
      <c r="Z59" s="301">
        <f t="shared" si="14"/>
        <v>35.571428571428569</v>
      </c>
      <c r="AA59" s="301">
        <f t="shared" si="15"/>
        <v>36.171428571428571</v>
      </c>
    </row>
    <row r="60" spans="1:27" ht="49.9" customHeight="1" x14ac:dyDescent="0.6">
      <c r="B60" s="456"/>
      <c r="C60" s="456"/>
      <c r="D60" s="456"/>
      <c r="E60" s="456"/>
      <c r="F60" s="17"/>
      <c r="G60" s="17"/>
      <c r="H60" s="17"/>
      <c r="I60" s="455"/>
      <c r="J60" s="17"/>
      <c r="K60" s="16"/>
      <c r="L60" s="16"/>
      <c r="N60" s="16"/>
      <c r="P60" s="306">
        <v>3012</v>
      </c>
      <c r="Q60" s="309" t="s">
        <v>45</v>
      </c>
      <c r="R60" s="310"/>
      <c r="S60" s="325"/>
      <c r="T60" s="312"/>
      <c r="U60" s="307">
        <v>2</v>
      </c>
      <c r="V60" s="308">
        <v>20.98</v>
      </c>
      <c r="W60" s="308">
        <v>19.82</v>
      </c>
      <c r="X60" s="308">
        <f>AA60</f>
        <v>27.067532467532466</v>
      </c>
      <c r="Y60" s="300">
        <f t="shared" si="13"/>
        <v>20.38</v>
      </c>
      <c r="Z60" s="301">
        <f t="shared" si="14"/>
        <v>26.467532467532465</v>
      </c>
      <c r="AA60" s="301">
        <f t="shared" si="15"/>
        <v>27.067532467532466</v>
      </c>
    </row>
    <row r="61" spans="1:27" ht="49.9" customHeight="1" x14ac:dyDescent="0.6">
      <c r="B61" s="456"/>
      <c r="C61" s="456"/>
      <c r="D61" s="456"/>
      <c r="E61" s="456"/>
      <c r="F61" s="17"/>
      <c r="G61" s="17"/>
      <c r="H61" s="17"/>
      <c r="I61" s="455"/>
      <c r="J61" s="17"/>
      <c r="K61" s="16"/>
      <c r="L61" s="16"/>
      <c r="M61" s="12"/>
      <c r="N61" s="16"/>
      <c r="P61" s="306">
        <v>3016</v>
      </c>
      <c r="Q61" s="309" t="s">
        <v>68</v>
      </c>
      <c r="R61" s="310"/>
      <c r="S61" s="312"/>
      <c r="T61" s="312"/>
      <c r="U61" s="307">
        <v>2</v>
      </c>
      <c r="V61" s="308">
        <v>18.989999999999998</v>
      </c>
      <c r="W61" s="308">
        <v>18.23</v>
      </c>
      <c r="X61" s="308">
        <f>AA61</f>
        <v>24.483116883116882</v>
      </c>
      <c r="Y61" s="300">
        <f t="shared" si="13"/>
        <v>18.389999999999997</v>
      </c>
      <c r="Z61" s="301">
        <f t="shared" si="14"/>
        <v>23.88311688311688</v>
      </c>
      <c r="AA61" s="301">
        <f t="shared" si="15"/>
        <v>24.483116883116882</v>
      </c>
    </row>
    <row r="62" spans="1:27" ht="49.9" customHeight="1" x14ac:dyDescent="0.65">
      <c r="B62" s="456"/>
      <c r="C62" s="456"/>
      <c r="D62" s="456"/>
      <c r="E62" s="456"/>
      <c r="F62" s="17"/>
      <c r="G62" s="17"/>
      <c r="H62" s="17"/>
      <c r="I62" s="455"/>
      <c r="J62" s="17"/>
      <c r="K62" s="16"/>
      <c r="L62" s="16"/>
      <c r="N62" s="16"/>
      <c r="P62" s="354"/>
      <c r="Q62" s="224" t="s">
        <v>80</v>
      </c>
      <c r="R62" s="352"/>
      <c r="S62" s="355"/>
      <c r="T62" s="442">
        <f>V62-W62</f>
        <v>0</v>
      </c>
      <c r="U62" s="683"/>
      <c r="V62" s="683"/>
      <c r="W62" s="683"/>
      <c r="X62" s="683"/>
      <c r="Y62" s="300">
        <f t="shared" si="13"/>
        <v>-0.6</v>
      </c>
      <c r="Z62" s="301">
        <f t="shared" si="14"/>
        <v>-0.77922077922077915</v>
      </c>
      <c r="AA62" s="301">
        <f t="shared" si="15"/>
        <v>-0.17922077922077917</v>
      </c>
    </row>
    <row r="63" spans="1:27" ht="49.9" customHeight="1" x14ac:dyDescent="0.6">
      <c r="B63" s="456"/>
      <c r="C63" s="456"/>
      <c r="D63" s="456"/>
      <c r="E63" s="456"/>
      <c r="F63" s="17"/>
      <c r="G63" s="17"/>
      <c r="H63" s="17"/>
      <c r="I63" s="455"/>
      <c r="J63" s="17"/>
      <c r="K63" s="16"/>
      <c r="L63" s="16"/>
      <c r="N63" s="16"/>
      <c r="P63" s="306">
        <v>3021</v>
      </c>
      <c r="Q63" s="309" t="s">
        <v>79</v>
      </c>
      <c r="R63" s="310"/>
      <c r="S63" s="312"/>
      <c r="T63" s="312"/>
      <c r="U63" s="307"/>
      <c r="V63" s="307">
        <v>27.99</v>
      </c>
      <c r="W63" s="307">
        <v>25.73</v>
      </c>
      <c r="X63" s="308">
        <f>AA63</f>
        <v>36.171428571428571</v>
      </c>
      <c r="Y63" s="300">
        <f t="shared" si="13"/>
        <v>27.389999999999997</v>
      </c>
      <c r="Z63" s="301">
        <f t="shared" si="14"/>
        <v>35.571428571428569</v>
      </c>
      <c r="AA63" s="301">
        <f t="shared" si="15"/>
        <v>36.171428571428571</v>
      </c>
    </row>
    <row r="64" spans="1:27" ht="49.9" customHeight="1" x14ac:dyDescent="0.6">
      <c r="B64" s="456"/>
      <c r="C64" s="456"/>
      <c r="D64" s="456"/>
      <c r="E64" s="456"/>
      <c r="F64" s="17"/>
      <c r="G64" s="17"/>
      <c r="H64" s="17"/>
      <c r="I64" s="455"/>
      <c r="J64" s="17"/>
      <c r="K64" s="16"/>
      <c r="L64" s="16"/>
      <c r="N64" s="16"/>
      <c r="P64" s="306">
        <v>3027</v>
      </c>
      <c r="Q64" s="309" t="s">
        <v>30</v>
      </c>
      <c r="R64" s="310"/>
      <c r="S64" s="325"/>
      <c r="T64" s="312"/>
      <c r="U64" s="307">
        <v>2</v>
      </c>
      <c r="V64" s="308">
        <v>20.98</v>
      </c>
      <c r="W64" s="308">
        <v>19.82</v>
      </c>
      <c r="X64" s="308">
        <f>AA64</f>
        <v>27.067532467532466</v>
      </c>
      <c r="Y64" s="300">
        <f t="shared" si="13"/>
        <v>20.38</v>
      </c>
      <c r="Z64" s="301">
        <f t="shared" si="14"/>
        <v>26.467532467532465</v>
      </c>
      <c r="AA64" s="301">
        <f t="shared" si="15"/>
        <v>27.067532467532466</v>
      </c>
    </row>
    <row r="65" spans="1:27" ht="49.9" customHeight="1" x14ac:dyDescent="0.65">
      <c r="B65" s="456"/>
      <c r="C65" s="456"/>
      <c r="D65" s="456"/>
      <c r="E65" s="456"/>
      <c r="F65" s="17"/>
      <c r="G65" s="17"/>
      <c r="H65" s="17"/>
      <c r="I65" s="455"/>
      <c r="J65" s="17"/>
      <c r="K65" s="16"/>
      <c r="L65" s="16"/>
      <c r="N65" s="16"/>
      <c r="P65" s="457"/>
      <c r="Q65" s="684" t="s">
        <v>425</v>
      </c>
      <c r="R65" s="685"/>
      <c r="S65" s="685"/>
      <c r="T65" s="685"/>
      <c r="U65" s="685"/>
      <c r="V65" s="685"/>
      <c r="W65" s="685"/>
      <c r="X65" s="685"/>
      <c r="Y65" s="300"/>
      <c r="Z65" s="301"/>
      <c r="AA65" s="301"/>
    </row>
    <row r="66" spans="1:27" ht="49.9" customHeight="1" x14ac:dyDescent="0.6">
      <c r="B66" s="456"/>
      <c r="C66" s="456"/>
      <c r="D66" s="456"/>
      <c r="E66" s="456"/>
      <c r="F66" s="17"/>
      <c r="G66" s="17"/>
      <c r="H66" s="17"/>
      <c r="I66" s="455"/>
      <c r="J66" s="17"/>
      <c r="K66" s="16"/>
      <c r="L66" s="16"/>
      <c r="N66" s="16"/>
      <c r="P66" s="303">
        <v>3067</v>
      </c>
      <c r="Q66" s="309" t="s">
        <v>30</v>
      </c>
      <c r="R66" s="310"/>
      <c r="S66" s="325"/>
      <c r="T66" s="312"/>
      <c r="U66" s="307">
        <v>2</v>
      </c>
      <c r="V66" s="308">
        <v>23.98</v>
      </c>
      <c r="W66" s="308">
        <v>23.22</v>
      </c>
      <c r="X66" s="308">
        <f>AA66</f>
        <v>30.963636363636365</v>
      </c>
      <c r="Y66" s="300">
        <f>V66-0.6</f>
        <v>23.38</v>
      </c>
      <c r="Z66" s="301">
        <f>SUM(Y66/0.77)</f>
        <v>30.363636363636363</v>
      </c>
      <c r="AA66" s="301">
        <f>SUM(Z66+0.6)</f>
        <v>30.963636363636365</v>
      </c>
    </row>
    <row r="67" spans="1:27" ht="49.9" customHeight="1" x14ac:dyDescent="0.6">
      <c r="B67" s="456"/>
      <c r="C67" s="456"/>
      <c r="D67" s="456"/>
      <c r="E67" s="456"/>
      <c r="F67" s="17"/>
      <c r="G67" s="17"/>
      <c r="H67" s="17"/>
      <c r="I67" s="455"/>
      <c r="J67" s="17"/>
      <c r="K67" s="16"/>
      <c r="L67" s="16"/>
      <c r="N67" s="16"/>
      <c r="P67" s="306">
        <v>3065</v>
      </c>
      <c r="Q67" s="309" t="s">
        <v>51</v>
      </c>
      <c r="R67" s="310"/>
      <c r="S67" s="312"/>
      <c r="T67" s="312"/>
      <c r="U67" s="307">
        <v>18.149999999999999</v>
      </c>
      <c r="V67" s="307">
        <v>9.99</v>
      </c>
      <c r="W67" s="307">
        <v>14.99</v>
      </c>
      <c r="X67" s="308">
        <f>AA67</f>
        <v>12.86051948051948</v>
      </c>
      <c r="Y67" s="300">
        <f>V67-0.38</f>
        <v>9.61</v>
      </c>
      <c r="Z67" s="301">
        <f>SUM(Y67/0.77)</f>
        <v>12.480519480519479</v>
      </c>
      <c r="AA67" s="301">
        <f>SUM(Z67+0.38)</f>
        <v>12.86051948051948</v>
      </c>
    </row>
    <row r="68" spans="1:27" ht="49.9" customHeight="1" x14ac:dyDescent="0.6">
      <c r="B68" s="456"/>
      <c r="C68" s="456"/>
      <c r="D68" s="456"/>
      <c r="E68" s="456"/>
      <c r="F68" s="17"/>
      <c r="G68" s="17"/>
      <c r="H68" s="17"/>
      <c r="I68" s="455"/>
      <c r="J68" s="17"/>
      <c r="K68" s="16"/>
      <c r="L68" s="16"/>
      <c r="N68" s="16"/>
      <c r="P68" s="344"/>
      <c r="Q68" s="302"/>
      <c r="R68" s="302"/>
      <c r="S68" s="300"/>
      <c r="T68" s="300"/>
      <c r="U68" s="300"/>
      <c r="V68" s="300"/>
      <c r="W68" s="300"/>
      <c r="X68" s="451"/>
      <c r="Y68" s="300"/>
      <c r="Z68" s="301"/>
      <c r="AA68" s="301"/>
    </row>
    <row r="69" spans="1:27" ht="49.9" customHeight="1" x14ac:dyDescent="0.6">
      <c r="B69" s="456"/>
      <c r="C69" s="456"/>
      <c r="D69" s="456"/>
      <c r="E69" s="456"/>
      <c r="F69" s="17"/>
      <c r="G69" s="17"/>
      <c r="H69" s="17"/>
      <c r="I69" s="455"/>
      <c r="J69" s="17"/>
      <c r="K69" s="16"/>
      <c r="L69" s="16"/>
      <c r="N69" s="16"/>
      <c r="P69" s="344"/>
      <c r="Q69" s="302"/>
      <c r="R69" s="302"/>
      <c r="S69" s="300"/>
      <c r="T69" s="300"/>
      <c r="U69" s="300"/>
      <c r="V69" s="300"/>
      <c r="W69" s="300"/>
      <c r="X69" s="451"/>
      <c r="Y69" s="300"/>
      <c r="Z69" s="301"/>
      <c r="AA69" s="301"/>
    </row>
    <row r="70" spans="1:27" ht="49.9" customHeight="1" x14ac:dyDescent="0.6">
      <c r="B70" s="456"/>
      <c r="C70" s="456"/>
      <c r="D70" s="456"/>
      <c r="E70" s="456"/>
      <c r="F70" s="17"/>
      <c r="G70" s="17"/>
      <c r="H70" s="17"/>
      <c r="I70" s="455"/>
      <c r="J70" s="17"/>
      <c r="K70" s="16"/>
      <c r="L70" s="16"/>
      <c r="M70" s="16"/>
      <c r="N70" s="16"/>
      <c r="P70" s="344"/>
      <c r="Q70" s="302"/>
      <c r="R70" s="302"/>
      <c r="S70" s="300"/>
      <c r="T70" s="300"/>
      <c r="U70" s="300"/>
      <c r="V70" s="300"/>
      <c r="W70" s="300"/>
      <c r="X70" s="451"/>
      <c r="Y70" s="300"/>
      <c r="Z70" s="301"/>
      <c r="AA70" s="301"/>
    </row>
    <row r="71" spans="1:27" ht="49.9" customHeight="1" x14ac:dyDescent="0.6">
      <c r="A71" s="93" t="s">
        <v>78</v>
      </c>
      <c r="B71" s="96" t="s">
        <v>77</v>
      </c>
      <c r="C71" s="95"/>
      <c r="D71" s="94"/>
      <c r="E71" s="94"/>
      <c r="F71" s="93"/>
      <c r="G71" s="93" t="s">
        <v>76</v>
      </c>
      <c r="H71" s="93" t="s">
        <v>76</v>
      </c>
      <c r="I71" s="93" t="s">
        <v>75</v>
      </c>
      <c r="J71" s="17" t="e">
        <f>G71-0.36</f>
        <v>#VALUE!</v>
      </c>
      <c r="K71" s="16" t="e">
        <f>SUM(J72/0.77)</f>
        <v>#VALUE!</v>
      </c>
      <c r="L71" s="16" t="e">
        <f>SUM(K71+0.36)</f>
        <v>#VALUE!</v>
      </c>
      <c r="M71" s="16"/>
      <c r="N71" s="16"/>
      <c r="P71" s="93" t="s">
        <v>78</v>
      </c>
      <c r="Q71" s="95" t="s">
        <v>77</v>
      </c>
      <c r="R71" s="95"/>
      <c r="S71" s="106"/>
      <c r="T71" s="106"/>
      <c r="U71" s="93"/>
      <c r="V71" s="93" t="s">
        <v>76</v>
      </c>
      <c r="W71" s="93" t="s">
        <v>76</v>
      </c>
      <c r="X71" s="93" t="s">
        <v>75</v>
      </c>
    </row>
    <row r="72" spans="1:27" ht="49.9" customHeight="1" x14ac:dyDescent="0.6">
      <c r="A72" s="89" t="s">
        <v>74</v>
      </c>
      <c r="B72" s="92"/>
      <c r="C72" s="91"/>
      <c r="D72" s="90"/>
      <c r="E72" s="90" t="s">
        <v>610</v>
      </c>
      <c r="F72" s="89" t="s">
        <v>15</v>
      </c>
      <c r="G72" s="89" t="s">
        <v>73</v>
      </c>
      <c r="H72" s="89" t="s">
        <v>611</v>
      </c>
      <c r="I72" s="89" t="s">
        <v>72</v>
      </c>
      <c r="J72" s="17" t="e">
        <f>G72-0.36</f>
        <v>#VALUE!</v>
      </c>
      <c r="K72" s="16">
        <f>SUM(Y25/0.77)</f>
        <v>-0.77922077922077915</v>
      </c>
      <c r="L72" s="16">
        <f>SUM(K72+0.36)</f>
        <v>-0.41922077922077916</v>
      </c>
      <c r="M72" s="16"/>
      <c r="N72" s="16"/>
      <c r="P72" s="102" t="s">
        <v>74</v>
      </c>
      <c r="Q72" s="105"/>
      <c r="R72" s="104"/>
      <c r="S72" s="103"/>
      <c r="T72" s="103" t="s">
        <v>610</v>
      </c>
      <c r="U72" s="102" t="s">
        <v>15</v>
      </c>
      <c r="V72" s="102" t="s">
        <v>73</v>
      </c>
      <c r="W72" s="102" t="s">
        <v>611</v>
      </c>
      <c r="X72" s="102" t="s">
        <v>72</v>
      </c>
    </row>
    <row r="73" spans="1:27" ht="49.9" customHeight="1" x14ac:dyDescent="0.6">
      <c r="A73" s="700" t="s">
        <v>231</v>
      </c>
      <c r="B73" s="701"/>
      <c r="C73" s="701"/>
      <c r="D73" s="701"/>
      <c r="E73" s="701"/>
      <c r="F73" s="701"/>
      <c r="G73" s="701"/>
      <c r="H73" s="701"/>
      <c r="I73" s="702"/>
      <c r="M73" s="16"/>
      <c r="N73" s="16"/>
      <c r="P73" s="700" t="s">
        <v>231</v>
      </c>
      <c r="Q73" s="701"/>
      <c r="R73" s="701"/>
      <c r="S73" s="701"/>
      <c r="T73" s="701"/>
      <c r="U73" s="701"/>
      <c r="V73" s="701"/>
      <c r="W73" s="701"/>
      <c r="X73" s="702"/>
      <c r="Z73" s="14"/>
      <c r="AA73" s="14"/>
    </row>
    <row r="74" spans="1:27" ht="49.9" customHeight="1" x14ac:dyDescent="0.7">
      <c r="A74" s="681" t="s">
        <v>217</v>
      </c>
      <c r="B74" s="681"/>
      <c r="C74" s="681"/>
      <c r="D74" s="681"/>
      <c r="E74" s="681"/>
      <c r="F74" s="681"/>
      <c r="G74" s="681"/>
      <c r="H74" s="681"/>
      <c r="I74" s="681"/>
      <c r="J74" s="300"/>
      <c r="K74" s="301"/>
      <c r="L74" s="301"/>
      <c r="N74" s="16"/>
      <c r="P74" s="674" t="s">
        <v>107</v>
      </c>
      <c r="Q74" s="675"/>
      <c r="R74" s="675"/>
      <c r="S74" s="675"/>
      <c r="T74" s="675"/>
      <c r="U74" s="675"/>
      <c r="V74" s="675"/>
      <c r="W74" s="675"/>
      <c r="X74" s="676"/>
      <c r="Y74" s="300">
        <f t="shared" ref="Y74:Y93" si="16">V74-0.6</f>
        <v>-0.6</v>
      </c>
      <c r="Z74" s="301">
        <f t="shared" ref="Z74:Z93" si="17">SUM(Y74/0.77)</f>
        <v>-0.77922077922077915</v>
      </c>
      <c r="AA74" s="301">
        <f t="shared" ref="AA74:AA93" si="18">SUM(Z74+0.6)</f>
        <v>-0.17922077922077917</v>
      </c>
    </row>
    <row r="75" spans="1:27" ht="49.9" customHeight="1" x14ac:dyDescent="0.6">
      <c r="A75" s="306">
        <v>4320</v>
      </c>
      <c r="B75" s="503" t="s">
        <v>523</v>
      </c>
      <c r="C75" s="504"/>
      <c r="D75" s="504"/>
      <c r="E75" s="505"/>
      <c r="F75" s="306"/>
      <c r="G75" s="307">
        <v>30.23</v>
      </c>
      <c r="H75" s="307">
        <v>30.23</v>
      </c>
      <c r="I75" s="308">
        <f t="shared" ref="I75:I81" si="19">L75</f>
        <v>39.080519480519477</v>
      </c>
      <c r="J75" s="300">
        <f t="shared" ref="J75:J81" si="20">G75-0.6</f>
        <v>29.63</v>
      </c>
      <c r="K75" s="301">
        <f t="shared" ref="K75:K81" si="21">SUM(J75/0.77)</f>
        <v>38.480519480519476</v>
      </c>
      <c r="L75" s="301">
        <f t="shared" ref="L75:L81" si="22">SUM(K75+0.6)</f>
        <v>39.080519480519477</v>
      </c>
      <c r="M75" s="16"/>
      <c r="N75" s="16"/>
      <c r="P75" s="306">
        <v>1136</v>
      </c>
      <c r="Q75" s="309" t="s">
        <v>398</v>
      </c>
      <c r="R75" s="310"/>
      <c r="S75" s="311"/>
      <c r="T75" s="312"/>
      <c r="U75" s="306"/>
      <c r="V75" s="307">
        <v>32.99</v>
      </c>
      <c r="W75" s="307">
        <v>31.22</v>
      </c>
      <c r="X75" s="307">
        <f t="shared" ref="X75:X80" si="23">AA75</f>
        <v>42.664935064935065</v>
      </c>
      <c r="Y75" s="300">
        <f t="shared" si="16"/>
        <v>32.39</v>
      </c>
      <c r="Z75" s="301">
        <f t="shared" si="17"/>
        <v>42.064935064935064</v>
      </c>
      <c r="AA75" s="301">
        <f t="shared" si="18"/>
        <v>42.664935064935065</v>
      </c>
    </row>
    <row r="76" spans="1:27" ht="49.9" customHeight="1" x14ac:dyDescent="0.6">
      <c r="A76" s="306">
        <v>4361</v>
      </c>
      <c r="B76" s="503" t="s">
        <v>382</v>
      </c>
      <c r="C76" s="504"/>
      <c r="D76" s="504"/>
      <c r="E76" s="505"/>
      <c r="F76" s="306"/>
      <c r="G76" s="307">
        <v>54.23</v>
      </c>
      <c r="H76" s="307">
        <v>54.23</v>
      </c>
      <c r="I76" s="308">
        <f t="shared" si="19"/>
        <v>70.249350649350632</v>
      </c>
      <c r="J76" s="300">
        <f t="shared" si="20"/>
        <v>53.629999999999995</v>
      </c>
      <c r="K76" s="301">
        <f t="shared" si="21"/>
        <v>69.649350649350637</v>
      </c>
      <c r="L76" s="301">
        <f t="shared" si="22"/>
        <v>70.249350649350632</v>
      </c>
      <c r="M76" s="16"/>
      <c r="N76" s="16"/>
      <c r="P76" s="306">
        <v>1149</v>
      </c>
      <c r="Q76" s="309" t="s">
        <v>399</v>
      </c>
      <c r="R76" s="310"/>
      <c r="S76" s="312"/>
      <c r="T76" s="312"/>
      <c r="U76" s="307"/>
      <c r="V76" s="307">
        <v>27.98</v>
      </c>
      <c r="W76" s="307">
        <v>27.22</v>
      </c>
      <c r="X76" s="307">
        <f t="shared" si="23"/>
        <v>36.158441558441559</v>
      </c>
      <c r="Y76" s="300">
        <f t="shared" si="16"/>
        <v>27.38</v>
      </c>
      <c r="Z76" s="301">
        <f t="shared" si="17"/>
        <v>35.558441558441558</v>
      </c>
      <c r="AA76" s="301">
        <f t="shared" si="18"/>
        <v>36.158441558441559</v>
      </c>
    </row>
    <row r="77" spans="1:27" ht="49.9" customHeight="1" x14ac:dyDescent="0.65">
      <c r="A77" s="306">
        <v>4368</v>
      </c>
      <c r="B77" s="503" t="s">
        <v>647</v>
      </c>
      <c r="C77" s="504"/>
      <c r="D77" s="504"/>
      <c r="E77" s="505"/>
      <c r="F77" s="306"/>
      <c r="G77" s="307">
        <v>63.95</v>
      </c>
      <c r="H77" s="307">
        <v>45.23</v>
      </c>
      <c r="I77" s="308">
        <f t="shared" si="19"/>
        <v>82.872727272727261</v>
      </c>
      <c r="J77" s="300">
        <f t="shared" si="20"/>
        <v>63.35</v>
      </c>
      <c r="K77" s="301">
        <f t="shared" si="21"/>
        <v>82.272727272727266</v>
      </c>
      <c r="L77" s="301">
        <f t="shared" si="22"/>
        <v>82.872727272727261</v>
      </c>
      <c r="M77" s="16"/>
      <c r="N77" s="16"/>
      <c r="P77" s="313">
        <v>1148</v>
      </c>
      <c r="Q77" s="314" t="s">
        <v>400</v>
      </c>
      <c r="R77" s="315"/>
      <c r="S77" s="316"/>
      <c r="T77" s="312"/>
      <c r="U77" s="317"/>
      <c r="V77" s="317">
        <v>28.99</v>
      </c>
      <c r="W77" s="317">
        <v>28.24</v>
      </c>
      <c r="X77" s="317">
        <f t="shared" si="23"/>
        <v>37.470129870129867</v>
      </c>
      <c r="Y77" s="300">
        <f t="shared" si="16"/>
        <v>28.389999999999997</v>
      </c>
      <c r="Z77" s="301">
        <f t="shared" si="17"/>
        <v>36.870129870129865</v>
      </c>
      <c r="AA77" s="301">
        <f t="shared" si="18"/>
        <v>37.470129870129867</v>
      </c>
    </row>
    <row r="78" spans="1:27" ht="49.9" customHeight="1" x14ac:dyDescent="0.6">
      <c r="A78" s="303">
        <v>4321</v>
      </c>
      <c r="B78" s="503" t="s">
        <v>579</v>
      </c>
      <c r="C78" s="504"/>
      <c r="D78" s="504"/>
      <c r="E78" s="505"/>
      <c r="F78" s="307"/>
      <c r="G78" s="307">
        <v>30.23</v>
      </c>
      <c r="H78" s="307">
        <v>30.23</v>
      </c>
      <c r="I78" s="308">
        <f t="shared" si="19"/>
        <v>39.080519480519477</v>
      </c>
      <c r="J78" s="300">
        <f t="shared" si="20"/>
        <v>29.63</v>
      </c>
      <c r="K78" s="301">
        <f t="shared" si="21"/>
        <v>38.480519480519476</v>
      </c>
      <c r="L78" s="301">
        <f t="shared" si="22"/>
        <v>39.080519480519477</v>
      </c>
      <c r="M78" s="16"/>
      <c r="N78" s="16"/>
      <c r="P78" s="318">
        <v>1130</v>
      </c>
      <c r="Q78" s="319" t="s">
        <v>401</v>
      </c>
      <c r="R78" s="320"/>
      <c r="S78" s="321"/>
      <c r="T78" s="312"/>
      <c r="U78" s="318"/>
      <c r="V78" s="322">
        <v>32.99</v>
      </c>
      <c r="W78" s="322">
        <v>31.22</v>
      </c>
      <c r="X78" s="322">
        <f t="shared" si="23"/>
        <v>42.664935064935065</v>
      </c>
      <c r="Y78" s="300">
        <f t="shared" si="16"/>
        <v>32.39</v>
      </c>
      <c r="Z78" s="301">
        <f t="shared" si="17"/>
        <v>42.064935064935064</v>
      </c>
      <c r="AA78" s="301">
        <f t="shared" si="18"/>
        <v>42.664935064935065</v>
      </c>
    </row>
    <row r="79" spans="1:27" ht="49.9" customHeight="1" x14ac:dyDescent="0.6">
      <c r="A79" s="303">
        <v>4343</v>
      </c>
      <c r="B79" s="503" t="s">
        <v>575</v>
      </c>
      <c r="C79" s="504"/>
      <c r="D79" s="504"/>
      <c r="E79" s="505"/>
      <c r="F79" s="307"/>
      <c r="G79" s="307">
        <v>30.23</v>
      </c>
      <c r="H79" s="307">
        <v>30.23</v>
      </c>
      <c r="I79" s="308">
        <f t="shared" si="19"/>
        <v>39.080519480519477</v>
      </c>
      <c r="J79" s="300">
        <f t="shared" si="20"/>
        <v>29.63</v>
      </c>
      <c r="K79" s="301">
        <f t="shared" si="21"/>
        <v>38.480519480519476</v>
      </c>
      <c r="L79" s="301">
        <f t="shared" si="22"/>
        <v>39.080519480519477</v>
      </c>
      <c r="M79" s="16"/>
      <c r="N79" s="16"/>
      <c r="P79" s="318">
        <v>1135</v>
      </c>
      <c r="Q79" s="319" t="s">
        <v>402</v>
      </c>
      <c r="R79" s="320"/>
      <c r="S79" s="321"/>
      <c r="T79" s="312"/>
      <c r="U79" s="318"/>
      <c r="V79" s="322">
        <v>32.99</v>
      </c>
      <c r="W79" s="322">
        <v>31.22</v>
      </c>
      <c r="X79" s="322">
        <f t="shared" si="23"/>
        <v>42.664935064935065</v>
      </c>
      <c r="Y79" s="300">
        <f t="shared" si="16"/>
        <v>32.39</v>
      </c>
      <c r="Z79" s="301">
        <f t="shared" si="17"/>
        <v>42.064935064935064</v>
      </c>
      <c r="AA79" s="301">
        <f t="shared" si="18"/>
        <v>42.664935064935065</v>
      </c>
    </row>
    <row r="80" spans="1:27" ht="49.9" customHeight="1" x14ac:dyDescent="0.65">
      <c r="A80" s="306">
        <v>4300</v>
      </c>
      <c r="B80" s="626" t="s">
        <v>383</v>
      </c>
      <c r="C80" s="627"/>
      <c r="D80" s="627"/>
      <c r="E80" s="505"/>
      <c r="F80" s="323"/>
      <c r="G80" s="303">
        <v>33.229999999999997</v>
      </c>
      <c r="H80" s="303">
        <v>33.229999999999997</v>
      </c>
      <c r="I80" s="324">
        <f t="shared" si="19"/>
        <v>42.976623376623373</v>
      </c>
      <c r="J80" s="300">
        <f t="shared" si="20"/>
        <v>32.629999999999995</v>
      </c>
      <c r="K80" s="301">
        <f t="shared" si="21"/>
        <v>42.376623376623371</v>
      </c>
      <c r="L80" s="301">
        <f t="shared" si="22"/>
        <v>42.976623376623373</v>
      </c>
      <c r="M80" s="16"/>
      <c r="N80" s="16"/>
      <c r="P80" s="306">
        <v>1151</v>
      </c>
      <c r="Q80" s="309" t="s">
        <v>403</v>
      </c>
      <c r="R80" s="310"/>
      <c r="S80" s="312"/>
      <c r="T80" s="312"/>
      <c r="U80" s="307"/>
      <c r="V80" s="307">
        <v>27.98</v>
      </c>
      <c r="W80" s="307">
        <v>27.22</v>
      </c>
      <c r="X80" s="307">
        <f t="shared" si="23"/>
        <v>36.158441558441559</v>
      </c>
      <c r="Y80" s="300">
        <f t="shared" si="16"/>
        <v>27.38</v>
      </c>
      <c r="Z80" s="301">
        <f t="shared" si="17"/>
        <v>35.558441558441558</v>
      </c>
      <c r="AA80" s="301">
        <f t="shared" si="18"/>
        <v>36.158441558441559</v>
      </c>
    </row>
    <row r="81" spans="1:27" ht="49.9" customHeight="1" x14ac:dyDescent="0.7">
      <c r="A81" s="306">
        <v>4303</v>
      </c>
      <c r="B81" s="643" t="s">
        <v>384</v>
      </c>
      <c r="C81" s="643"/>
      <c r="D81" s="626"/>
      <c r="E81" s="505"/>
      <c r="F81" s="306"/>
      <c r="G81" s="307">
        <v>31.23</v>
      </c>
      <c r="H81" s="307">
        <v>31.23</v>
      </c>
      <c r="I81" s="308">
        <f t="shared" si="19"/>
        <v>40.37922077922078</v>
      </c>
      <c r="J81" s="300">
        <f t="shared" si="20"/>
        <v>30.63</v>
      </c>
      <c r="K81" s="301">
        <f t="shared" si="21"/>
        <v>39.779220779220779</v>
      </c>
      <c r="L81" s="301">
        <f t="shared" si="22"/>
        <v>40.37922077922078</v>
      </c>
      <c r="M81" s="301"/>
      <c r="N81" s="301"/>
      <c r="O81" s="302"/>
      <c r="P81" s="674" t="s">
        <v>212</v>
      </c>
      <c r="Q81" s="675"/>
      <c r="R81" s="675"/>
      <c r="S81" s="675"/>
      <c r="T81" s="675"/>
      <c r="U81" s="675"/>
      <c r="V81" s="675"/>
      <c r="W81" s="675"/>
      <c r="X81" s="676"/>
      <c r="Y81" s="300">
        <f t="shared" si="16"/>
        <v>-0.6</v>
      </c>
      <c r="Z81" s="301">
        <f t="shared" si="17"/>
        <v>-0.77922077922077915</v>
      </c>
      <c r="AA81" s="301">
        <f t="shared" si="18"/>
        <v>-0.17922077922077917</v>
      </c>
    </row>
    <row r="82" spans="1:27" ht="49.9" customHeight="1" x14ac:dyDescent="0.7">
      <c r="A82" s="677" t="s">
        <v>106</v>
      </c>
      <c r="B82" s="678"/>
      <c r="C82" s="678"/>
      <c r="D82" s="678"/>
      <c r="E82" s="678"/>
      <c r="F82" s="678"/>
      <c r="G82" s="678"/>
      <c r="H82" s="678"/>
      <c r="I82" s="706"/>
      <c r="J82" s="302"/>
      <c r="K82" s="326"/>
      <c r="L82" s="326"/>
      <c r="M82" s="301"/>
      <c r="N82" s="301"/>
      <c r="O82" s="302"/>
      <c r="P82" s="306">
        <v>511</v>
      </c>
      <c r="Q82" s="309" t="s">
        <v>404</v>
      </c>
      <c r="R82" s="310"/>
      <c r="S82" s="325"/>
      <c r="T82" s="312"/>
      <c r="U82" s="307"/>
      <c r="V82" s="307">
        <v>29.99</v>
      </c>
      <c r="W82" s="307">
        <v>28.49</v>
      </c>
      <c r="X82" s="307">
        <f>AA82</f>
        <v>38.768831168831163</v>
      </c>
      <c r="Y82" s="300">
        <f t="shared" si="16"/>
        <v>29.389999999999997</v>
      </c>
      <c r="Z82" s="301">
        <f t="shared" si="17"/>
        <v>38.168831168831161</v>
      </c>
      <c r="AA82" s="301">
        <f t="shared" si="18"/>
        <v>38.768831168831163</v>
      </c>
    </row>
    <row r="83" spans="1:27" ht="49.9" customHeight="1" x14ac:dyDescent="0.6">
      <c r="A83" s="306">
        <v>3415</v>
      </c>
      <c r="B83" s="309" t="s">
        <v>385</v>
      </c>
      <c r="C83" s="310"/>
      <c r="D83" s="327"/>
      <c r="E83" s="307"/>
      <c r="F83" s="306"/>
      <c r="G83" s="307">
        <v>40.99</v>
      </c>
      <c r="H83" s="307">
        <v>40.229999999999997</v>
      </c>
      <c r="I83" s="308">
        <f t="shared" ref="I83:I91" si="24">L83</f>
        <v>53.054545454545455</v>
      </c>
      <c r="J83" s="300">
        <f>G83-0.6</f>
        <v>40.39</v>
      </c>
      <c r="K83" s="301">
        <f t="shared" ref="K83:K91" si="25">SUM(J83/0.77)</f>
        <v>52.454545454545453</v>
      </c>
      <c r="L83" s="301">
        <f>SUM(K83+0.6)</f>
        <v>53.054545454545455</v>
      </c>
      <c r="M83" s="301"/>
      <c r="N83" s="301"/>
      <c r="O83" s="302"/>
      <c r="P83" s="306">
        <v>514</v>
      </c>
      <c r="Q83" s="309" t="s">
        <v>406</v>
      </c>
      <c r="R83" s="310"/>
      <c r="S83" s="312"/>
      <c r="T83" s="312"/>
      <c r="U83" s="307" t="s">
        <v>35</v>
      </c>
      <c r="V83" s="307">
        <v>22.89</v>
      </c>
      <c r="W83" s="307">
        <v>22.04</v>
      </c>
      <c r="X83" s="307">
        <f>AA83</f>
        <v>29.548051948051949</v>
      </c>
      <c r="Y83" s="300">
        <f t="shared" si="16"/>
        <v>22.29</v>
      </c>
      <c r="Z83" s="301">
        <f t="shared" si="17"/>
        <v>28.948051948051948</v>
      </c>
      <c r="AA83" s="301">
        <f t="shared" si="18"/>
        <v>29.548051948051949</v>
      </c>
    </row>
    <row r="84" spans="1:27" ht="49.9" customHeight="1" x14ac:dyDescent="0.7">
      <c r="A84" s="306">
        <v>3430</v>
      </c>
      <c r="B84" s="309" t="s">
        <v>632</v>
      </c>
      <c r="C84" s="310"/>
      <c r="D84" s="327"/>
      <c r="E84" s="307"/>
      <c r="F84" s="306"/>
      <c r="G84" s="307">
        <v>42.48</v>
      </c>
      <c r="H84" s="307">
        <v>40.229999999999997</v>
      </c>
      <c r="I84" s="308">
        <f t="shared" si="24"/>
        <v>54.989610389610384</v>
      </c>
      <c r="J84" s="300">
        <f>G84-0.6</f>
        <v>41.879999999999995</v>
      </c>
      <c r="K84" s="301">
        <f t="shared" si="25"/>
        <v>54.389610389610382</v>
      </c>
      <c r="L84" s="301">
        <f>SUM(K84+0.6)</f>
        <v>54.989610389610384</v>
      </c>
      <c r="M84" s="301"/>
      <c r="N84" s="301"/>
      <c r="O84" s="302"/>
      <c r="P84" s="707" t="s">
        <v>105</v>
      </c>
      <c r="Q84" s="707"/>
      <c r="R84" s="707"/>
      <c r="S84" s="707"/>
      <c r="T84" s="707"/>
      <c r="U84" s="707"/>
      <c r="V84" s="707"/>
      <c r="W84" s="707"/>
      <c r="X84" s="707"/>
      <c r="Y84" s="300">
        <f t="shared" si="16"/>
        <v>-0.6</v>
      </c>
      <c r="Z84" s="301">
        <f t="shared" si="17"/>
        <v>-0.77922077922077915</v>
      </c>
      <c r="AA84" s="301">
        <f t="shared" si="18"/>
        <v>-0.17922077922077917</v>
      </c>
    </row>
    <row r="85" spans="1:27" ht="49.9" customHeight="1" x14ac:dyDescent="0.6">
      <c r="A85" s="306">
        <v>3436</v>
      </c>
      <c r="B85" s="309" t="s">
        <v>667</v>
      </c>
      <c r="C85" s="310"/>
      <c r="D85" s="327"/>
      <c r="E85" s="307"/>
      <c r="F85" s="306"/>
      <c r="G85" s="307">
        <v>34.479999999999997</v>
      </c>
      <c r="H85" s="307">
        <v>33.22</v>
      </c>
      <c r="I85" s="308">
        <f t="shared" si="24"/>
        <v>44.599999999999994</v>
      </c>
      <c r="J85" s="300">
        <f>G85-0.6</f>
        <v>33.879999999999995</v>
      </c>
      <c r="K85" s="301">
        <f t="shared" si="25"/>
        <v>43.999999999999993</v>
      </c>
      <c r="L85" s="301">
        <f>SUM(K85+0.6)</f>
        <v>44.599999999999994</v>
      </c>
      <c r="M85" s="301"/>
      <c r="N85" s="301"/>
      <c r="O85" s="302"/>
      <c r="P85" s="306">
        <v>3101</v>
      </c>
      <c r="Q85" s="309" t="s">
        <v>407</v>
      </c>
      <c r="R85" s="310"/>
      <c r="S85" s="312"/>
      <c r="T85" s="312"/>
      <c r="U85" s="306"/>
      <c r="V85" s="307">
        <v>33.99</v>
      </c>
      <c r="W85" s="307">
        <v>31.22</v>
      </c>
      <c r="X85" s="307">
        <f t="shared" ref="X85:X93" si="26">AA85</f>
        <v>43.963636363636368</v>
      </c>
      <c r="Y85" s="300">
        <f t="shared" si="16"/>
        <v>33.39</v>
      </c>
      <c r="Z85" s="301">
        <f t="shared" si="17"/>
        <v>43.363636363636367</v>
      </c>
      <c r="AA85" s="301">
        <f t="shared" si="18"/>
        <v>43.963636363636368</v>
      </c>
    </row>
    <row r="86" spans="1:27" ht="49.9" customHeight="1" x14ac:dyDescent="0.6">
      <c r="A86" s="306">
        <v>3400</v>
      </c>
      <c r="B86" s="309" t="s">
        <v>552</v>
      </c>
      <c r="C86" s="310"/>
      <c r="D86" s="327"/>
      <c r="E86" s="307"/>
      <c r="F86" s="306"/>
      <c r="G86" s="307">
        <v>34.479999999999997</v>
      </c>
      <c r="H86" s="307">
        <v>33.22</v>
      </c>
      <c r="I86" s="308">
        <f t="shared" si="24"/>
        <v>44.599999999999994</v>
      </c>
      <c r="J86" s="300">
        <f>G86-0.6</f>
        <v>33.879999999999995</v>
      </c>
      <c r="K86" s="301">
        <f t="shared" si="25"/>
        <v>43.999999999999993</v>
      </c>
      <c r="L86" s="301">
        <f>SUM(K86+0.6)</f>
        <v>44.599999999999994</v>
      </c>
      <c r="M86" s="301"/>
      <c r="N86" s="301"/>
      <c r="O86" s="302"/>
      <c r="P86" s="306">
        <v>3105</v>
      </c>
      <c r="Q86" s="309" t="s">
        <v>577</v>
      </c>
      <c r="R86" s="310"/>
      <c r="S86" s="312"/>
      <c r="T86" s="312"/>
      <c r="U86" s="307"/>
      <c r="V86" s="307">
        <v>29.35</v>
      </c>
      <c r="W86" s="307">
        <v>27.22</v>
      </c>
      <c r="X86" s="307">
        <f t="shared" si="26"/>
        <v>37.937662337662339</v>
      </c>
      <c r="Y86" s="300">
        <f t="shared" si="16"/>
        <v>28.75</v>
      </c>
      <c r="Z86" s="301">
        <f t="shared" si="17"/>
        <v>37.337662337662337</v>
      </c>
      <c r="AA86" s="301">
        <f t="shared" si="18"/>
        <v>37.937662337662339</v>
      </c>
    </row>
    <row r="87" spans="1:27" ht="49.9" customHeight="1" x14ac:dyDescent="0.6">
      <c r="A87" s="306">
        <v>3401</v>
      </c>
      <c r="B87" s="309" t="s">
        <v>386</v>
      </c>
      <c r="C87" s="310"/>
      <c r="D87" s="327"/>
      <c r="E87" s="307"/>
      <c r="F87" s="307"/>
      <c r="G87" s="307">
        <v>29.98</v>
      </c>
      <c r="H87" s="307">
        <v>28.28</v>
      </c>
      <c r="I87" s="307">
        <f t="shared" si="24"/>
        <v>38.711038961038959</v>
      </c>
      <c r="J87" s="300">
        <f>G87-0.75</f>
        <v>29.23</v>
      </c>
      <c r="K87" s="301">
        <f t="shared" si="25"/>
        <v>37.961038961038959</v>
      </c>
      <c r="L87" s="301">
        <f>SUM(K87+0.75)</f>
        <v>38.711038961038959</v>
      </c>
      <c r="M87" s="301"/>
      <c r="N87" s="301"/>
      <c r="O87" s="302"/>
      <c r="P87" s="306">
        <v>3116</v>
      </c>
      <c r="Q87" s="309" t="s">
        <v>409</v>
      </c>
      <c r="R87" s="310"/>
      <c r="S87" s="312"/>
      <c r="T87" s="312"/>
      <c r="U87" s="306"/>
      <c r="V87" s="307">
        <v>33.99</v>
      </c>
      <c r="W87" s="307">
        <v>31.22</v>
      </c>
      <c r="X87" s="307">
        <f t="shared" si="26"/>
        <v>43.963636363636368</v>
      </c>
      <c r="Y87" s="300">
        <f t="shared" si="16"/>
        <v>33.39</v>
      </c>
      <c r="Z87" s="301">
        <f t="shared" si="17"/>
        <v>43.363636363636367</v>
      </c>
      <c r="AA87" s="301">
        <f t="shared" si="18"/>
        <v>43.963636363636368</v>
      </c>
    </row>
    <row r="88" spans="1:27" ht="49.9" customHeight="1" x14ac:dyDescent="0.6">
      <c r="A88" s="303">
        <v>3447</v>
      </c>
      <c r="B88" s="309" t="s">
        <v>501</v>
      </c>
      <c r="C88" s="310"/>
      <c r="D88" s="327"/>
      <c r="E88" s="307"/>
      <c r="F88" s="307"/>
      <c r="G88" s="307">
        <v>29.98</v>
      </c>
      <c r="H88" s="307">
        <v>28.28</v>
      </c>
      <c r="I88" s="307">
        <f t="shared" si="24"/>
        <v>38.711038961038959</v>
      </c>
      <c r="J88" s="300">
        <f>G88-0.75</f>
        <v>29.23</v>
      </c>
      <c r="K88" s="301">
        <f t="shared" si="25"/>
        <v>37.961038961038959</v>
      </c>
      <c r="L88" s="301">
        <f>SUM(K88+0.75)</f>
        <v>38.711038961038959</v>
      </c>
      <c r="M88" s="301"/>
      <c r="N88" s="301"/>
      <c r="O88" s="302"/>
      <c r="P88" s="306">
        <v>3175</v>
      </c>
      <c r="Q88" s="309" t="s">
        <v>467</v>
      </c>
      <c r="R88" s="310"/>
      <c r="S88" s="312"/>
      <c r="T88" s="312"/>
      <c r="U88" s="307"/>
      <c r="V88" s="307">
        <v>37.229999999999997</v>
      </c>
      <c r="W88" s="307">
        <v>37.229999999999997</v>
      </c>
      <c r="X88" s="307">
        <f t="shared" si="26"/>
        <v>48.171428571428564</v>
      </c>
      <c r="Y88" s="300">
        <f t="shared" si="16"/>
        <v>36.629999999999995</v>
      </c>
      <c r="Z88" s="301">
        <f t="shared" si="17"/>
        <v>47.571428571428562</v>
      </c>
      <c r="AA88" s="301">
        <f t="shared" si="18"/>
        <v>48.171428571428564</v>
      </c>
    </row>
    <row r="89" spans="1:27" ht="49.9" customHeight="1" x14ac:dyDescent="0.6">
      <c r="A89" s="306">
        <v>3449</v>
      </c>
      <c r="B89" s="309" t="s">
        <v>464</v>
      </c>
      <c r="C89" s="310"/>
      <c r="D89" s="327"/>
      <c r="E89" s="307"/>
      <c r="F89" s="306"/>
      <c r="G89" s="307">
        <v>37.99</v>
      </c>
      <c r="H89" s="307">
        <v>33.22</v>
      </c>
      <c r="I89" s="308">
        <f t="shared" si="24"/>
        <v>49.158441558441559</v>
      </c>
      <c r="J89" s="300">
        <f>G89-0.6</f>
        <v>37.39</v>
      </c>
      <c r="K89" s="301">
        <f t="shared" si="25"/>
        <v>48.558441558441558</v>
      </c>
      <c r="L89" s="301">
        <f>SUM(K89+0.6)</f>
        <v>49.158441558441559</v>
      </c>
      <c r="M89" s="301"/>
      <c r="N89" s="301"/>
      <c r="O89" s="302"/>
      <c r="P89" s="306">
        <v>3122</v>
      </c>
      <c r="Q89" s="309" t="s">
        <v>412</v>
      </c>
      <c r="R89" s="310"/>
      <c r="S89" s="325"/>
      <c r="T89" s="312"/>
      <c r="U89" s="307"/>
      <c r="V89" s="307">
        <v>29.35</v>
      </c>
      <c r="W89" s="307">
        <v>27.22</v>
      </c>
      <c r="X89" s="307">
        <f t="shared" si="26"/>
        <v>37.937662337662339</v>
      </c>
      <c r="Y89" s="300">
        <f t="shared" si="16"/>
        <v>28.75</v>
      </c>
      <c r="Z89" s="301">
        <f t="shared" si="17"/>
        <v>37.337662337662337</v>
      </c>
      <c r="AA89" s="301">
        <f t="shared" si="18"/>
        <v>37.937662337662339</v>
      </c>
    </row>
    <row r="90" spans="1:27" ht="49.9" customHeight="1" x14ac:dyDescent="0.6">
      <c r="A90" s="306">
        <v>3412</v>
      </c>
      <c r="B90" s="309" t="s">
        <v>612</v>
      </c>
      <c r="C90" s="310"/>
      <c r="D90" s="327"/>
      <c r="E90" s="307"/>
      <c r="F90" s="307"/>
      <c r="G90" s="307">
        <v>29.98</v>
      </c>
      <c r="H90" s="307">
        <v>28.28</v>
      </c>
      <c r="I90" s="307">
        <f t="shared" si="24"/>
        <v>38.711038961038959</v>
      </c>
      <c r="J90" s="300">
        <f>G90-0.75</f>
        <v>29.23</v>
      </c>
      <c r="K90" s="301">
        <f t="shared" si="25"/>
        <v>37.961038961038959</v>
      </c>
      <c r="L90" s="301">
        <f>SUM(K90+0.75)</f>
        <v>38.711038961038959</v>
      </c>
      <c r="M90" s="301"/>
      <c r="N90" s="301"/>
      <c r="O90" s="302"/>
      <c r="P90" s="306">
        <v>3162</v>
      </c>
      <c r="Q90" s="309" t="s">
        <v>413</v>
      </c>
      <c r="R90" s="310"/>
      <c r="S90" s="325"/>
      <c r="T90" s="312"/>
      <c r="U90" s="307"/>
      <c r="V90" s="307">
        <v>29.35</v>
      </c>
      <c r="W90" s="307">
        <v>27.22</v>
      </c>
      <c r="X90" s="307">
        <f t="shared" si="26"/>
        <v>37.937662337662339</v>
      </c>
      <c r="Y90" s="300">
        <f t="shared" si="16"/>
        <v>28.75</v>
      </c>
      <c r="Z90" s="301">
        <f t="shared" si="17"/>
        <v>37.337662337662337</v>
      </c>
      <c r="AA90" s="301">
        <f t="shared" si="18"/>
        <v>37.937662337662339</v>
      </c>
    </row>
    <row r="91" spans="1:27" ht="49.9" customHeight="1" x14ac:dyDescent="0.6">
      <c r="A91" s="306">
        <v>3419</v>
      </c>
      <c r="B91" s="310" t="s">
        <v>387</v>
      </c>
      <c r="C91" s="310"/>
      <c r="D91" s="331"/>
      <c r="E91" s="307"/>
      <c r="F91" s="307"/>
      <c r="G91" s="307">
        <v>29.98</v>
      </c>
      <c r="H91" s="307">
        <v>27.22</v>
      </c>
      <c r="I91" s="308">
        <f t="shared" si="24"/>
        <v>38.755844155844152</v>
      </c>
      <c r="J91" s="300">
        <f>G91-0.6</f>
        <v>29.38</v>
      </c>
      <c r="K91" s="301">
        <f t="shared" si="25"/>
        <v>38.15584415584415</v>
      </c>
      <c r="L91" s="301">
        <f>SUM(K91+0.6)</f>
        <v>38.755844155844152</v>
      </c>
      <c r="M91" s="301"/>
      <c r="N91" s="301"/>
      <c r="O91" s="302"/>
      <c r="P91" s="306">
        <v>3163</v>
      </c>
      <c r="Q91" s="309" t="s">
        <v>414</v>
      </c>
      <c r="R91" s="310"/>
      <c r="S91" s="325"/>
      <c r="T91" s="312"/>
      <c r="U91" s="307"/>
      <c r="V91" s="307">
        <v>29.35</v>
      </c>
      <c r="W91" s="307">
        <v>27.22</v>
      </c>
      <c r="X91" s="307">
        <f t="shared" si="26"/>
        <v>37.937662337662339</v>
      </c>
      <c r="Y91" s="300">
        <f t="shared" si="16"/>
        <v>28.75</v>
      </c>
      <c r="Z91" s="301">
        <f t="shared" si="17"/>
        <v>37.337662337662337</v>
      </c>
      <c r="AA91" s="301">
        <f t="shared" si="18"/>
        <v>37.937662337662339</v>
      </c>
    </row>
    <row r="92" spans="1:27" ht="49.9" customHeight="1" x14ac:dyDescent="0.7">
      <c r="A92" s="674" t="s">
        <v>469</v>
      </c>
      <c r="B92" s="675"/>
      <c r="C92" s="675"/>
      <c r="D92" s="675"/>
      <c r="E92" s="675"/>
      <c r="F92" s="675"/>
      <c r="G92" s="675"/>
      <c r="H92" s="502"/>
      <c r="I92" s="363"/>
      <c r="J92" s="300"/>
      <c r="K92" s="301"/>
      <c r="L92" s="301"/>
      <c r="M92" s="301"/>
      <c r="N92" s="301"/>
      <c r="O92" s="302"/>
      <c r="P92" s="306">
        <v>3165</v>
      </c>
      <c r="Q92" s="309" t="s">
        <v>397</v>
      </c>
      <c r="R92" s="310"/>
      <c r="S92" s="325"/>
      <c r="T92" s="312"/>
      <c r="U92" s="307"/>
      <c r="V92" s="307">
        <v>29.35</v>
      </c>
      <c r="W92" s="307">
        <v>27.22</v>
      </c>
      <c r="X92" s="307">
        <f t="shared" si="26"/>
        <v>37.937662337662339</v>
      </c>
      <c r="Y92" s="300">
        <f t="shared" si="16"/>
        <v>28.75</v>
      </c>
      <c r="Z92" s="301">
        <f t="shared" si="17"/>
        <v>37.337662337662337</v>
      </c>
      <c r="AA92" s="301">
        <f t="shared" si="18"/>
        <v>37.937662337662339</v>
      </c>
    </row>
    <row r="93" spans="1:27" ht="49.9" customHeight="1" x14ac:dyDescent="0.6">
      <c r="A93" s="306">
        <v>1650</v>
      </c>
      <c r="B93" s="309" t="s">
        <v>471</v>
      </c>
      <c r="C93" s="310"/>
      <c r="D93" s="327"/>
      <c r="E93" s="307"/>
      <c r="F93" s="307"/>
      <c r="G93" s="307">
        <v>29.98</v>
      </c>
      <c r="H93" s="307">
        <v>28.28</v>
      </c>
      <c r="I93" s="307">
        <f>L93</f>
        <v>38.711038961038959</v>
      </c>
      <c r="J93" s="300">
        <f>G93-0.75</f>
        <v>29.23</v>
      </c>
      <c r="K93" s="301">
        <f>SUM(J93/0.77)</f>
        <v>37.961038961038959</v>
      </c>
      <c r="L93" s="301">
        <f>SUM(K93+0.75)</f>
        <v>38.711038961038959</v>
      </c>
      <c r="M93" s="301"/>
      <c r="N93" s="301"/>
      <c r="O93" s="302"/>
      <c r="P93" s="306">
        <v>3123</v>
      </c>
      <c r="Q93" s="309" t="s">
        <v>641</v>
      </c>
      <c r="R93" s="310"/>
      <c r="S93" s="331"/>
      <c r="T93" s="307"/>
      <c r="U93" s="307"/>
      <c r="V93" s="307">
        <v>29.35</v>
      </c>
      <c r="W93" s="307">
        <v>27.22</v>
      </c>
      <c r="X93" s="307">
        <f t="shared" si="26"/>
        <v>37.937662337662339</v>
      </c>
      <c r="Y93" s="300">
        <f t="shared" si="16"/>
        <v>28.75</v>
      </c>
      <c r="Z93" s="301">
        <f t="shared" si="17"/>
        <v>37.337662337662337</v>
      </c>
      <c r="AA93" s="301">
        <f t="shared" si="18"/>
        <v>37.937662337662339</v>
      </c>
    </row>
    <row r="94" spans="1:27" ht="49.9" customHeight="1" x14ac:dyDescent="0.7">
      <c r="A94" s="674" t="s">
        <v>104</v>
      </c>
      <c r="B94" s="675"/>
      <c r="C94" s="675"/>
      <c r="D94" s="675"/>
      <c r="E94" s="675"/>
      <c r="F94" s="675"/>
      <c r="G94" s="675"/>
      <c r="H94" s="502"/>
      <c r="I94" s="363"/>
      <c r="J94" s="300"/>
      <c r="K94" s="301"/>
      <c r="L94" s="301"/>
      <c r="M94" s="301"/>
      <c r="N94" s="301"/>
      <c r="O94" s="302"/>
      <c r="P94" s="332"/>
      <c r="Q94" s="667" t="s">
        <v>245</v>
      </c>
      <c r="R94" s="668"/>
      <c r="S94" s="668"/>
      <c r="T94" s="668"/>
      <c r="U94" s="668"/>
      <c r="V94" s="668"/>
      <c r="W94" s="668"/>
      <c r="X94" s="669"/>
      <c r="Y94" s="300"/>
      <c r="Z94" s="301"/>
      <c r="AA94" s="301"/>
    </row>
    <row r="95" spans="1:27" ht="49.9" customHeight="1" x14ac:dyDescent="0.65">
      <c r="A95" s="306">
        <v>1560</v>
      </c>
      <c r="B95" s="309" t="s">
        <v>388</v>
      </c>
      <c r="C95" s="310"/>
      <c r="D95" s="436"/>
      <c r="E95" s="307"/>
      <c r="F95" s="306"/>
      <c r="G95" s="307">
        <v>39.99</v>
      </c>
      <c r="H95" s="307">
        <v>38.24</v>
      </c>
      <c r="I95" s="308">
        <f>L95</f>
        <v>51.755844155844159</v>
      </c>
      <c r="J95" s="300">
        <f>G95-0.6</f>
        <v>39.39</v>
      </c>
      <c r="K95" s="301">
        <f t="shared" ref="K95:K110" si="27">SUM(J95/0.77)</f>
        <v>51.155844155844157</v>
      </c>
      <c r="L95" s="301">
        <f>SUM(K95+0.6)</f>
        <v>51.755844155844159</v>
      </c>
      <c r="M95" s="301"/>
      <c r="N95" s="301"/>
      <c r="O95" s="302"/>
      <c r="P95" s="306">
        <v>7502</v>
      </c>
      <c r="Q95" s="503" t="s">
        <v>415</v>
      </c>
      <c r="R95" s="504"/>
      <c r="S95" s="334"/>
      <c r="T95" s="334"/>
      <c r="U95" s="307"/>
      <c r="V95" s="307">
        <v>37.11</v>
      </c>
      <c r="W95" s="307">
        <v>37.11</v>
      </c>
      <c r="X95" s="307">
        <f>AA95</f>
        <v>48.105194805194806</v>
      </c>
      <c r="Y95" s="300">
        <f>V95-0.3</f>
        <v>36.81</v>
      </c>
      <c r="Z95" s="301">
        <f>SUM(Y95/0.77)</f>
        <v>47.805194805194809</v>
      </c>
      <c r="AA95" s="301">
        <f>SUM(Z95+0.3)</f>
        <v>48.105194805194806</v>
      </c>
    </row>
    <row r="96" spans="1:27" ht="49.9" customHeight="1" x14ac:dyDescent="0.65">
      <c r="A96" s="306">
        <v>1562</v>
      </c>
      <c r="B96" s="309" t="s">
        <v>389</v>
      </c>
      <c r="C96" s="310"/>
      <c r="D96" s="327"/>
      <c r="E96" s="307"/>
      <c r="F96" s="307"/>
      <c r="G96" s="307">
        <v>29.98</v>
      </c>
      <c r="H96" s="307">
        <v>29.98</v>
      </c>
      <c r="I96" s="308">
        <f>L96</f>
        <v>38.755844155844152</v>
      </c>
      <c r="J96" s="300">
        <f>G96-0.6</f>
        <v>29.38</v>
      </c>
      <c r="K96" s="301">
        <f t="shared" si="27"/>
        <v>38.15584415584415</v>
      </c>
      <c r="L96" s="301">
        <f>SUM(K96+0.6)</f>
        <v>38.755844155844152</v>
      </c>
      <c r="M96" s="301"/>
      <c r="N96" s="301"/>
      <c r="O96" s="302"/>
      <c r="P96" s="306">
        <v>7500</v>
      </c>
      <c r="Q96" s="309" t="s">
        <v>416</v>
      </c>
      <c r="R96" s="310"/>
      <c r="S96" s="334"/>
      <c r="T96" s="334"/>
      <c r="U96" s="307"/>
      <c r="V96" s="307">
        <v>37.11</v>
      </c>
      <c r="W96" s="307">
        <v>37.11</v>
      </c>
      <c r="X96" s="307">
        <f>AA96</f>
        <v>48.105194805194806</v>
      </c>
      <c r="Y96" s="300">
        <f>V96-0.3</f>
        <v>36.81</v>
      </c>
      <c r="Z96" s="301">
        <f>SUM(Y96/0.77)</f>
        <v>47.805194805194809</v>
      </c>
      <c r="AA96" s="301">
        <f>SUM(Z96+0.3)</f>
        <v>48.105194805194806</v>
      </c>
    </row>
    <row r="97" spans="1:27" ht="49.9" customHeight="1" x14ac:dyDescent="0.65">
      <c r="A97" s="306">
        <v>1568</v>
      </c>
      <c r="B97" s="309" t="s">
        <v>390</v>
      </c>
      <c r="C97" s="310"/>
      <c r="D97" s="327"/>
      <c r="E97" s="307"/>
      <c r="F97" s="307"/>
      <c r="G97" s="307">
        <v>29.98</v>
      </c>
      <c r="H97" s="307">
        <v>28.22</v>
      </c>
      <c r="I97" s="308">
        <f>L97</f>
        <v>38.755844155844152</v>
      </c>
      <c r="J97" s="300">
        <f>G97-0.6</f>
        <v>29.38</v>
      </c>
      <c r="K97" s="301">
        <f t="shared" si="27"/>
        <v>38.15584415584415</v>
      </c>
      <c r="L97" s="301">
        <f>SUM(K97+0.6)</f>
        <v>38.755844155844152</v>
      </c>
      <c r="M97" s="301"/>
      <c r="N97" s="301"/>
      <c r="O97" s="302"/>
      <c r="P97" s="306">
        <v>7501</v>
      </c>
      <c r="Q97" s="309" t="s">
        <v>417</v>
      </c>
      <c r="R97" s="310"/>
      <c r="S97" s="334"/>
      <c r="T97" s="334"/>
      <c r="U97" s="307"/>
      <c r="V97" s="307">
        <v>37.11</v>
      </c>
      <c r="W97" s="307">
        <v>37.11</v>
      </c>
      <c r="X97" s="307">
        <f>AA97</f>
        <v>48.105194805194806</v>
      </c>
      <c r="Y97" s="300">
        <f>V97-0.3</f>
        <v>36.81</v>
      </c>
      <c r="Z97" s="301">
        <f>SUM(Y97/0.77)</f>
        <v>47.805194805194809</v>
      </c>
      <c r="AA97" s="301">
        <f>SUM(Z97+0.3)</f>
        <v>48.105194805194806</v>
      </c>
    </row>
    <row r="98" spans="1:27" ht="49.9" customHeight="1" x14ac:dyDescent="0.7">
      <c r="A98" s="306">
        <v>1583</v>
      </c>
      <c r="B98" s="320" t="s">
        <v>502</v>
      </c>
      <c r="C98" s="320"/>
      <c r="D98" s="378"/>
      <c r="E98" s="307"/>
      <c r="F98" s="307"/>
      <c r="G98" s="307">
        <v>29.98</v>
      </c>
      <c r="H98" s="307">
        <v>30.22</v>
      </c>
      <c r="I98" s="308">
        <f>L98</f>
        <v>38.755844155844152</v>
      </c>
      <c r="J98" s="300">
        <f>G98-0.6</f>
        <v>29.38</v>
      </c>
      <c r="K98" s="301">
        <f t="shared" si="27"/>
        <v>38.15584415584415</v>
      </c>
      <c r="L98" s="301">
        <f>SUM(K98+0.6)</f>
        <v>38.755844155844152</v>
      </c>
      <c r="M98" s="301"/>
      <c r="N98" s="301"/>
      <c r="O98" s="302"/>
      <c r="P98" s="681" t="s">
        <v>100</v>
      </c>
      <c r="Q98" s="681"/>
      <c r="R98" s="681"/>
      <c r="S98" s="681"/>
      <c r="T98" s="681"/>
      <c r="U98" s="681"/>
      <c r="V98" s="681"/>
      <c r="W98" s="681"/>
      <c r="X98" s="681"/>
      <c r="Y98" s="300"/>
      <c r="Z98" s="301"/>
      <c r="AA98" s="301"/>
    </row>
    <row r="99" spans="1:27" ht="49.9" customHeight="1" x14ac:dyDescent="0.7">
      <c r="A99" s="677" t="s">
        <v>102</v>
      </c>
      <c r="B99" s="678"/>
      <c r="C99" s="678"/>
      <c r="D99" s="678"/>
      <c r="E99" s="680"/>
      <c r="F99" s="680"/>
      <c r="G99" s="364"/>
      <c r="H99" s="364"/>
      <c r="I99" s="365"/>
      <c r="J99" s="300" t="e">
        <f>#REF!-0.36</f>
        <v>#REF!</v>
      </c>
      <c r="K99" s="301" t="e">
        <f t="shared" si="27"/>
        <v>#REF!</v>
      </c>
      <c r="L99" s="301" t="e">
        <f>SUM(K99+0.36)</f>
        <v>#REF!</v>
      </c>
      <c r="M99" s="301"/>
      <c r="N99" s="301"/>
      <c r="O99" s="302"/>
      <c r="P99" s="306">
        <v>3300</v>
      </c>
      <c r="Q99" s="309" t="s">
        <v>418</v>
      </c>
      <c r="R99" s="310"/>
      <c r="S99" s="327"/>
      <c r="T99" s="307"/>
      <c r="U99" s="307"/>
      <c r="V99" s="307">
        <v>33.19</v>
      </c>
      <c r="W99" s="307">
        <v>33.19</v>
      </c>
      <c r="X99" s="307">
        <f t="shared" ref="X99:X115" si="28">AA99</f>
        <v>42.92467532467532</v>
      </c>
      <c r="Y99" s="300">
        <f>V99-0.6</f>
        <v>32.589999999999996</v>
      </c>
      <c r="Z99" s="301">
        <f t="shared" ref="Z99:Z123" si="29">SUM(Y99/0.77)</f>
        <v>42.324675324675319</v>
      </c>
      <c r="AA99" s="301">
        <f>SUM(Z99+0.6)</f>
        <v>42.92467532467532</v>
      </c>
    </row>
    <row r="100" spans="1:27" ht="49.9" customHeight="1" x14ac:dyDescent="0.6">
      <c r="A100" s="306">
        <v>1644</v>
      </c>
      <c r="B100" s="320" t="s">
        <v>525</v>
      </c>
      <c r="C100" s="320"/>
      <c r="D100" s="458"/>
      <c r="E100" s="324"/>
      <c r="F100" s="324"/>
      <c r="G100" s="324">
        <v>29.98</v>
      </c>
      <c r="H100" s="324">
        <v>28.28</v>
      </c>
      <c r="I100" s="388">
        <f>L100</f>
        <v>38.711038961038959</v>
      </c>
      <c r="J100" s="300">
        <f>G100-0.75</f>
        <v>29.23</v>
      </c>
      <c r="K100" s="301">
        <f t="shared" si="27"/>
        <v>37.961038961038959</v>
      </c>
      <c r="L100" s="301">
        <f>SUM(K100+0.75)</f>
        <v>38.711038961038959</v>
      </c>
      <c r="M100" s="301"/>
      <c r="N100" s="301"/>
      <c r="O100" s="302"/>
      <c r="P100" s="306">
        <v>3302</v>
      </c>
      <c r="Q100" s="309" t="s">
        <v>420</v>
      </c>
      <c r="R100" s="310"/>
      <c r="S100" s="327"/>
      <c r="T100" s="307"/>
      <c r="U100" s="307">
        <v>2</v>
      </c>
      <c r="V100" s="307">
        <v>27.99</v>
      </c>
      <c r="W100" s="307">
        <v>27.19</v>
      </c>
      <c r="X100" s="307">
        <f t="shared" si="28"/>
        <v>36.171428571428571</v>
      </c>
      <c r="Y100" s="300">
        <f>V100-0.6</f>
        <v>27.389999999999997</v>
      </c>
      <c r="Z100" s="301">
        <f t="shared" si="29"/>
        <v>35.571428571428569</v>
      </c>
      <c r="AA100" s="301">
        <f>SUM(Z100+0.6)</f>
        <v>36.171428571428571</v>
      </c>
    </row>
    <row r="101" spans="1:27" ht="49.9" customHeight="1" x14ac:dyDescent="0.6">
      <c r="A101" s="306">
        <v>1642</v>
      </c>
      <c r="B101" s="320" t="s">
        <v>491</v>
      </c>
      <c r="C101" s="320"/>
      <c r="D101" s="458"/>
      <c r="E101" s="324"/>
      <c r="F101" s="324"/>
      <c r="G101" s="324">
        <v>29.98</v>
      </c>
      <c r="H101" s="324">
        <v>28.28</v>
      </c>
      <c r="I101" s="388">
        <f>L101</f>
        <v>38.711038961038959</v>
      </c>
      <c r="J101" s="300">
        <f>G101-0.75</f>
        <v>29.23</v>
      </c>
      <c r="K101" s="301">
        <f t="shared" si="27"/>
        <v>37.961038961038959</v>
      </c>
      <c r="L101" s="301">
        <f>SUM(K101+0.75)</f>
        <v>38.711038961038959</v>
      </c>
      <c r="M101" s="301"/>
      <c r="N101" s="301"/>
      <c r="O101" s="302"/>
      <c r="P101" s="306">
        <v>3306</v>
      </c>
      <c r="Q101" s="309" t="s">
        <v>500</v>
      </c>
      <c r="R101" s="310"/>
      <c r="S101" s="327"/>
      <c r="T101" s="307"/>
      <c r="U101" s="307"/>
      <c r="V101" s="307">
        <v>33.19</v>
      </c>
      <c r="W101" s="307">
        <v>33.19</v>
      </c>
      <c r="X101" s="307">
        <f t="shared" si="28"/>
        <v>42.92467532467532</v>
      </c>
      <c r="Y101" s="300">
        <f>V101-0.6</f>
        <v>32.589999999999996</v>
      </c>
      <c r="Z101" s="301">
        <f t="shared" si="29"/>
        <v>42.324675324675319</v>
      </c>
      <c r="AA101" s="301">
        <f>SUM(Z101+0.6)</f>
        <v>42.92467532467532</v>
      </c>
    </row>
    <row r="102" spans="1:27" ht="49.9" customHeight="1" x14ac:dyDescent="0.6">
      <c r="A102" s="306">
        <v>1601</v>
      </c>
      <c r="B102" s="309" t="s">
        <v>391</v>
      </c>
      <c r="C102" s="310"/>
      <c r="D102" s="387"/>
      <c r="E102" s="324"/>
      <c r="F102" s="324"/>
      <c r="G102" s="324">
        <v>29.98</v>
      </c>
      <c r="H102" s="324">
        <v>28.28</v>
      </c>
      <c r="I102" s="388">
        <f>L102</f>
        <v>38.711038961038959</v>
      </c>
      <c r="J102" s="300">
        <f>G102-0.75</f>
        <v>29.23</v>
      </c>
      <c r="K102" s="301">
        <f t="shared" si="27"/>
        <v>37.961038961038959</v>
      </c>
      <c r="L102" s="301">
        <f>SUM(K102+0.75)</f>
        <v>38.711038961038959</v>
      </c>
      <c r="M102" s="301"/>
      <c r="N102" s="301"/>
      <c r="O102" s="302"/>
      <c r="P102" s="306">
        <v>3307</v>
      </c>
      <c r="Q102" s="309" t="s">
        <v>421</v>
      </c>
      <c r="R102" s="310"/>
      <c r="S102" s="327"/>
      <c r="T102" s="307"/>
      <c r="U102" s="307">
        <v>2</v>
      </c>
      <c r="V102" s="307">
        <v>27.99</v>
      </c>
      <c r="W102" s="307">
        <v>27.19</v>
      </c>
      <c r="X102" s="307">
        <f t="shared" si="28"/>
        <v>36.171428571428571</v>
      </c>
      <c r="Y102" s="300">
        <f>V102-0.6</f>
        <v>27.389999999999997</v>
      </c>
      <c r="Z102" s="301">
        <f t="shared" si="29"/>
        <v>35.571428571428569</v>
      </c>
      <c r="AA102" s="301">
        <f>SUM(Z102+0.6)</f>
        <v>36.171428571428571</v>
      </c>
    </row>
    <row r="103" spans="1:27" ht="49.9" customHeight="1" x14ac:dyDescent="0.7">
      <c r="A103" s="677" t="s">
        <v>101</v>
      </c>
      <c r="B103" s="678"/>
      <c r="C103" s="678"/>
      <c r="D103" s="678"/>
      <c r="E103" s="680"/>
      <c r="F103" s="680"/>
      <c r="G103" s="364"/>
      <c r="H103" s="364"/>
      <c r="I103" s="365"/>
      <c r="J103" s="300" t="e">
        <f>#REF!-0.36</f>
        <v>#REF!</v>
      </c>
      <c r="K103" s="301" t="e">
        <f t="shared" si="27"/>
        <v>#REF!</v>
      </c>
      <c r="L103" s="301" t="e">
        <f>SUM(K103+0.36)</f>
        <v>#REF!</v>
      </c>
      <c r="M103" s="301"/>
      <c r="N103" s="301"/>
      <c r="O103" s="302"/>
      <c r="P103" s="306">
        <v>3308</v>
      </c>
      <c r="Q103" s="309" t="s">
        <v>422</v>
      </c>
      <c r="R103" s="310"/>
      <c r="S103" s="327"/>
      <c r="T103" s="307"/>
      <c r="U103" s="306"/>
      <c r="V103" s="307">
        <v>28.15</v>
      </c>
      <c r="W103" s="307">
        <v>28.15</v>
      </c>
      <c r="X103" s="307">
        <f t="shared" si="28"/>
        <v>36.444935064935066</v>
      </c>
      <c r="Y103" s="300">
        <f>V103-0.38</f>
        <v>27.77</v>
      </c>
      <c r="Z103" s="301">
        <f t="shared" si="29"/>
        <v>36.064935064935064</v>
      </c>
      <c r="AA103" s="301">
        <f>SUM(Z103+0.38)</f>
        <v>36.444935064935066</v>
      </c>
    </row>
    <row r="104" spans="1:27" ht="49.9" customHeight="1" x14ac:dyDescent="0.65">
      <c r="A104" s="306">
        <v>1300</v>
      </c>
      <c r="B104" s="309" t="s">
        <v>392</v>
      </c>
      <c r="C104" s="310"/>
      <c r="D104" s="327"/>
      <c r="E104" s="307"/>
      <c r="F104" s="306"/>
      <c r="G104" s="307">
        <v>34.49</v>
      </c>
      <c r="H104" s="307">
        <v>33.22</v>
      </c>
      <c r="I104" s="308">
        <f t="shared" ref="I104:I110" si="30">L104</f>
        <v>44.612987012987013</v>
      </c>
      <c r="J104" s="300">
        <f>G104-0.6</f>
        <v>33.89</v>
      </c>
      <c r="K104" s="301">
        <f t="shared" si="27"/>
        <v>44.012987012987011</v>
      </c>
      <c r="L104" s="301">
        <f>SUM(K104+0.6)</f>
        <v>44.612987012987013</v>
      </c>
      <c r="M104" s="301"/>
      <c r="N104" s="301"/>
      <c r="O104" s="302"/>
      <c r="P104" s="306">
        <v>3312</v>
      </c>
      <c r="Q104" s="309" t="s">
        <v>428</v>
      </c>
      <c r="R104" s="310"/>
      <c r="S104" s="328"/>
      <c r="T104" s="307">
        <v>0.03</v>
      </c>
      <c r="U104" s="306"/>
      <c r="V104" s="307">
        <v>36.22</v>
      </c>
      <c r="W104" s="307">
        <v>36.19</v>
      </c>
      <c r="X104" s="307">
        <f t="shared" si="28"/>
        <v>46.859740259740256</v>
      </c>
      <c r="Y104" s="300">
        <f>V104-0.6</f>
        <v>35.619999999999997</v>
      </c>
      <c r="Z104" s="301">
        <f t="shared" si="29"/>
        <v>46.259740259740255</v>
      </c>
      <c r="AA104" s="301">
        <f>SUM(Z104+0.6)</f>
        <v>46.859740259740256</v>
      </c>
    </row>
    <row r="105" spans="1:27" ht="49.9" customHeight="1" x14ac:dyDescent="0.6">
      <c r="A105" s="306">
        <v>1305</v>
      </c>
      <c r="B105" s="309" t="s">
        <v>669</v>
      </c>
      <c r="C105" s="310"/>
      <c r="D105" s="327"/>
      <c r="E105" s="307"/>
      <c r="F105" s="306"/>
      <c r="G105" s="307">
        <v>29.98</v>
      </c>
      <c r="H105" s="307">
        <v>28.28</v>
      </c>
      <c r="I105" s="307">
        <f t="shared" si="30"/>
        <v>38.711038961038959</v>
      </c>
      <c r="J105" s="300">
        <f>G105-0.75</f>
        <v>29.23</v>
      </c>
      <c r="K105" s="301">
        <f t="shared" si="27"/>
        <v>37.961038961038959</v>
      </c>
      <c r="L105" s="301">
        <f>SUM(K105+0.75)</f>
        <v>38.711038961038959</v>
      </c>
      <c r="M105" s="301"/>
      <c r="N105" s="301"/>
      <c r="O105" s="302"/>
      <c r="P105" s="306">
        <v>3313</v>
      </c>
      <c r="Q105" s="309" t="s">
        <v>429</v>
      </c>
      <c r="R105" s="310"/>
      <c r="S105" s="327"/>
      <c r="T105" s="307"/>
      <c r="U105" s="307">
        <v>2</v>
      </c>
      <c r="V105" s="307">
        <v>27.99</v>
      </c>
      <c r="W105" s="307">
        <v>27.19</v>
      </c>
      <c r="X105" s="307">
        <f t="shared" si="28"/>
        <v>36.171428571428571</v>
      </c>
      <c r="Y105" s="300">
        <f>V105-0.6</f>
        <v>27.389999999999997</v>
      </c>
      <c r="Z105" s="301">
        <f t="shared" si="29"/>
        <v>35.571428571428569</v>
      </c>
      <c r="AA105" s="301">
        <f>SUM(Z105+0.6)</f>
        <v>36.171428571428571</v>
      </c>
    </row>
    <row r="106" spans="1:27" ht="49.9" customHeight="1" x14ac:dyDescent="0.6">
      <c r="A106" s="306">
        <v>1313</v>
      </c>
      <c r="B106" s="309" t="s">
        <v>393</v>
      </c>
      <c r="C106" s="310"/>
      <c r="D106" s="327"/>
      <c r="E106" s="307"/>
      <c r="F106" s="306"/>
      <c r="G106" s="307">
        <v>34.49</v>
      </c>
      <c r="H106" s="307">
        <v>33.22</v>
      </c>
      <c r="I106" s="308">
        <f t="shared" si="30"/>
        <v>44.612987012987013</v>
      </c>
      <c r="J106" s="300">
        <f>G106-0.6</f>
        <v>33.89</v>
      </c>
      <c r="K106" s="301">
        <f t="shared" si="27"/>
        <v>44.012987012987011</v>
      </c>
      <c r="L106" s="301">
        <f>SUM(K106+0.6)</f>
        <v>44.612987012987013</v>
      </c>
      <c r="M106" s="301"/>
      <c r="N106" s="301"/>
      <c r="O106" s="302"/>
      <c r="P106" s="306">
        <v>3314</v>
      </c>
      <c r="Q106" s="309" t="s">
        <v>430</v>
      </c>
      <c r="R106" s="310"/>
      <c r="S106" s="327"/>
      <c r="T106" s="307"/>
      <c r="U106" s="306"/>
      <c r="V106" s="307">
        <v>28.15</v>
      </c>
      <c r="W106" s="307">
        <v>28.15</v>
      </c>
      <c r="X106" s="307">
        <f t="shared" si="28"/>
        <v>36.444935064935066</v>
      </c>
      <c r="Y106" s="300">
        <f>V106-0.38</f>
        <v>27.77</v>
      </c>
      <c r="Z106" s="301">
        <f t="shared" si="29"/>
        <v>36.064935064935064</v>
      </c>
      <c r="AA106" s="301">
        <f>SUM(Z106+0.38)</f>
        <v>36.444935064935066</v>
      </c>
    </row>
    <row r="107" spans="1:27" ht="49.9" customHeight="1" x14ac:dyDescent="0.65">
      <c r="A107" s="329">
        <v>1316</v>
      </c>
      <c r="B107" s="314" t="s">
        <v>395</v>
      </c>
      <c r="C107" s="315"/>
      <c r="D107" s="328"/>
      <c r="E107" s="307"/>
      <c r="F107" s="317"/>
      <c r="G107" s="317">
        <v>28.99</v>
      </c>
      <c r="H107" s="317">
        <v>28.24</v>
      </c>
      <c r="I107" s="317">
        <f t="shared" si="30"/>
        <v>37.470129870129867</v>
      </c>
      <c r="J107" s="300">
        <f>G107-0.6</f>
        <v>28.389999999999997</v>
      </c>
      <c r="K107" s="301">
        <f t="shared" si="27"/>
        <v>36.870129870129865</v>
      </c>
      <c r="L107" s="301">
        <f>SUM(K107+0.6)</f>
        <v>37.470129870129867</v>
      </c>
      <c r="M107" s="301"/>
      <c r="N107" s="301"/>
      <c r="O107" s="302"/>
      <c r="P107" s="306">
        <v>3316</v>
      </c>
      <c r="Q107" s="309" t="s">
        <v>498</v>
      </c>
      <c r="R107" s="310"/>
      <c r="S107" s="328"/>
      <c r="T107" s="438"/>
      <c r="U107" s="306"/>
      <c r="V107" s="307">
        <v>33.19</v>
      </c>
      <c r="W107" s="307">
        <v>33.19</v>
      </c>
      <c r="X107" s="307">
        <f t="shared" si="28"/>
        <v>42.92467532467532</v>
      </c>
      <c r="Y107" s="300">
        <f>V107-0.6</f>
        <v>32.589999999999996</v>
      </c>
      <c r="Z107" s="301">
        <f t="shared" si="29"/>
        <v>42.324675324675319</v>
      </c>
      <c r="AA107" s="301">
        <f>SUM(Z107+0.6)</f>
        <v>42.92467532467532</v>
      </c>
    </row>
    <row r="108" spans="1:27" ht="49.9" customHeight="1" x14ac:dyDescent="0.6">
      <c r="A108" s="303">
        <v>1317</v>
      </c>
      <c r="B108" s="309" t="s">
        <v>396</v>
      </c>
      <c r="C108" s="310"/>
      <c r="D108" s="327"/>
      <c r="E108" s="307"/>
      <c r="F108" s="312"/>
      <c r="G108" s="307">
        <v>29.98</v>
      </c>
      <c r="H108" s="307">
        <v>28.28</v>
      </c>
      <c r="I108" s="307">
        <f t="shared" si="30"/>
        <v>38.711038961038959</v>
      </c>
      <c r="J108" s="300">
        <f>G108-0.75</f>
        <v>29.23</v>
      </c>
      <c r="K108" s="301">
        <f t="shared" si="27"/>
        <v>37.961038961038959</v>
      </c>
      <c r="L108" s="301">
        <f>SUM(K108+0.75)</f>
        <v>38.711038961038959</v>
      </c>
      <c r="M108" s="301"/>
      <c r="N108" s="301"/>
      <c r="O108" s="302"/>
      <c r="P108" s="306">
        <v>3319</v>
      </c>
      <c r="Q108" s="309" t="s">
        <v>497</v>
      </c>
      <c r="R108" s="310"/>
      <c r="S108" s="327"/>
      <c r="T108" s="307"/>
      <c r="U108" s="307">
        <v>2</v>
      </c>
      <c r="V108" s="307">
        <v>27.99</v>
      </c>
      <c r="W108" s="307">
        <v>27.19</v>
      </c>
      <c r="X108" s="307">
        <f t="shared" si="28"/>
        <v>36.171428571428571</v>
      </c>
      <c r="Y108" s="300">
        <f>V108-0.6</f>
        <v>27.389999999999997</v>
      </c>
      <c r="Z108" s="301">
        <f t="shared" si="29"/>
        <v>35.571428571428569</v>
      </c>
      <c r="AA108" s="301">
        <f>SUM(Z108+0.6)</f>
        <v>36.171428571428571</v>
      </c>
    </row>
    <row r="109" spans="1:27" ht="49.9" customHeight="1" x14ac:dyDescent="0.6">
      <c r="A109" s="306">
        <v>1348</v>
      </c>
      <c r="B109" s="309" t="s">
        <v>397</v>
      </c>
      <c r="C109" s="310"/>
      <c r="D109" s="327"/>
      <c r="E109" s="307"/>
      <c r="F109" s="307">
        <v>3.61</v>
      </c>
      <c r="G109" s="307">
        <v>27.99</v>
      </c>
      <c r="H109" s="307">
        <v>28.22</v>
      </c>
      <c r="I109" s="308">
        <f t="shared" si="30"/>
        <v>36.171428571428571</v>
      </c>
      <c r="J109" s="300">
        <f>G109-0.6</f>
        <v>27.389999999999997</v>
      </c>
      <c r="K109" s="301">
        <f t="shared" si="27"/>
        <v>35.571428571428569</v>
      </c>
      <c r="L109" s="301">
        <f>SUM(K109+0.6)</f>
        <v>36.171428571428571</v>
      </c>
      <c r="M109" s="301"/>
      <c r="N109" s="301"/>
      <c r="O109" s="302"/>
      <c r="P109" s="306">
        <v>3317</v>
      </c>
      <c r="Q109" s="309" t="s">
        <v>499</v>
      </c>
      <c r="R109" s="310"/>
      <c r="S109" s="327"/>
      <c r="T109" s="307"/>
      <c r="U109" s="307"/>
      <c r="V109" s="307">
        <v>28.15</v>
      </c>
      <c r="W109" s="307">
        <v>28.15</v>
      </c>
      <c r="X109" s="307">
        <f t="shared" si="28"/>
        <v>36.444935064935066</v>
      </c>
      <c r="Y109" s="300">
        <f>V109-0.38</f>
        <v>27.77</v>
      </c>
      <c r="Z109" s="301">
        <f t="shared" si="29"/>
        <v>36.064935064935064</v>
      </c>
      <c r="AA109" s="301">
        <f>SUM(Z109+0.38)</f>
        <v>36.444935064935066</v>
      </c>
    </row>
    <row r="110" spans="1:27" ht="49.9" customHeight="1" x14ac:dyDescent="0.6">
      <c r="A110" s="306">
        <v>1329</v>
      </c>
      <c r="B110" s="309" t="s">
        <v>668</v>
      </c>
      <c r="C110" s="310"/>
      <c r="D110" s="327"/>
      <c r="E110" s="307"/>
      <c r="F110" s="307"/>
      <c r="G110" s="307">
        <v>37.99</v>
      </c>
      <c r="H110" s="307">
        <v>36.22</v>
      </c>
      <c r="I110" s="308">
        <f t="shared" si="30"/>
        <v>49.158441558441559</v>
      </c>
      <c r="J110" s="300">
        <f>G110-0.6</f>
        <v>37.39</v>
      </c>
      <c r="K110" s="301">
        <f t="shared" si="27"/>
        <v>48.558441558441558</v>
      </c>
      <c r="L110" s="301">
        <f>SUM(K110+0.6)</f>
        <v>49.158441558441559</v>
      </c>
      <c r="M110" s="301"/>
      <c r="N110" s="301"/>
      <c r="O110" s="302"/>
      <c r="P110" s="306">
        <v>3367</v>
      </c>
      <c r="Q110" s="309" t="s">
        <v>423</v>
      </c>
      <c r="R110" s="310"/>
      <c r="S110" s="327"/>
      <c r="T110" s="307"/>
      <c r="U110" s="307">
        <v>2</v>
      </c>
      <c r="V110" s="307">
        <v>27.99</v>
      </c>
      <c r="W110" s="307">
        <v>27.19</v>
      </c>
      <c r="X110" s="308">
        <f t="shared" si="28"/>
        <v>36.171428571428571</v>
      </c>
      <c r="Y110" s="300">
        <f>V110-0.6</f>
        <v>27.389999999999997</v>
      </c>
      <c r="Z110" s="301">
        <f t="shared" si="29"/>
        <v>35.571428571428569</v>
      </c>
      <c r="AA110" s="301">
        <f>SUM(Z110+0.6)</f>
        <v>36.171428571428571</v>
      </c>
    </row>
    <row r="111" spans="1:27" ht="49.9" customHeight="1" x14ac:dyDescent="0.6">
      <c r="A111" s="454"/>
      <c r="B111" s="453"/>
      <c r="C111" s="453"/>
      <c r="D111" s="452"/>
      <c r="E111" s="452"/>
      <c r="F111" s="452"/>
      <c r="G111" s="452"/>
      <c r="H111" s="452"/>
      <c r="I111" s="452"/>
      <c r="J111" s="300"/>
      <c r="K111" s="301"/>
      <c r="L111" s="301"/>
      <c r="M111" s="301"/>
      <c r="N111" s="301"/>
      <c r="O111" s="302"/>
      <c r="P111" s="306">
        <v>3356</v>
      </c>
      <c r="Q111" s="309" t="s">
        <v>670</v>
      </c>
      <c r="R111" s="310"/>
      <c r="S111" s="327"/>
      <c r="T111" s="307">
        <v>0.03</v>
      </c>
      <c r="U111" s="307"/>
      <c r="V111" s="307">
        <v>36.22</v>
      </c>
      <c r="W111" s="307">
        <v>36.19</v>
      </c>
      <c r="X111" s="307">
        <f t="shared" si="28"/>
        <v>46.859740259740256</v>
      </c>
      <c r="Y111" s="300">
        <f>V111-0.6</f>
        <v>35.619999999999997</v>
      </c>
      <c r="Z111" s="301">
        <f t="shared" si="29"/>
        <v>46.259740259740255</v>
      </c>
      <c r="AA111" s="301">
        <f>SUM(Z111+0.6)</f>
        <v>46.859740259740256</v>
      </c>
    </row>
    <row r="112" spans="1:27" ht="49.9" customHeight="1" x14ac:dyDescent="0.6">
      <c r="A112" s="454"/>
      <c r="B112" s="453"/>
      <c r="C112" s="453"/>
      <c r="D112" s="452"/>
      <c r="E112" s="452"/>
      <c r="F112" s="452"/>
      <c r="G112" s="452"/>
      <c r="H112" s="452"/>
      <c r="I112" s="452"/>
      <c r="J112" s="300"/>
      <c r="K112" s="301"/>
      <c r="L112" s="301"/>
      <c r="M112" s="301"/>
      <c r="N112" s="301"/>
      <c r="O112" s="302"/>
      <c r="P112" s="306">
        <v>3328</v>
      </c>
      <c r="Q112" s="309" t="s">
        <v>645</v>
      </c>
      <c r="R112" s="310"/>
      <c r="S112" s="327"/>
      <c r="T112" s="307">
        <v>0.03</v>
      </c>
      <c r="U112" s="306"/>
      <c r="V112" s="307">
        <v>36.22</v>
      </c>
      <c r="W112" s="307">
        <v>36.19</v>
      </c>
      <c r="X112" s="307">
        <f t="shared" si="28"/>
        <v>46.859740259740256</v>
      </c>
      <c r="Y112" s="300">
        <f>V112-0.6</f>
        <v>35.619999999999997</v>
      </c>
      <c r="Z112" s="301">
        <f t="shared" si="29"/>
        <v>46.259740259740255</v>
      </c>
      <c r="AA112" s="301">
        <f>SUM(Z112+0.6)</f>
        <v>46.859740259740256</v>
      </c>
    </row>
    <row r="113" spans="1:27" ht="49.9" customHeight="1" x14ac:dyDescent="0.6">
      <c r="A113" s="454"/>
      <c r="B113" s="453"/>
      <c r="C113" s="453"/>
      <c r="D113" s="452"/>
      <c r="E113" s="452"/>
      <c r="F113" s="452"/>
      <c r="G113" s="452"/>
      <c r="H113" s="452"/>
      <c r="I113" s="452"/>
      <c r="J113" s="300"/>
      <c r="K113" s="301"/>
      <c r="L113" s="301"/>
      <c r="M113" s="301"/>
      <c r="N113" s="301"/>
      <c r="O113" s="302"/>
      <c r="P113" s="306">
        <v>3327</v>
      </c>
      <c r="Q113" s="309" t="s">
        <v>646</v>
      </c>
      <c r="R113" s="310"/>
      <c r="S113" s="327"/>
      <c r="T113" s="307"/>
      <c r="U113" s="306"/>
      <c r="V113" s="307">
        <v>28.15</v>
      </c>
      <c r="W113" s="307">
        <v>28.15</v>
      </c>
      <c r="X113" s="307">
        <f t="shared" si="28"/>
        <v>36.444935064935066</v>
      </c>
      <c r="Y113" s="300">
        <f>V113-0.38</f>
        <v>27.77</v>
      </c>
      <c r="Z113" s="301">
        <f t="shared" si="29"/>
        <v>36.064935064935064</v>
      </c>
      <c r="AA113" s="301">
        <f>SUM(Z113+0.38)</f>
        <v>36.444935064935066</v>
      </c>
    </row>
    <row r="114" spans="1:27" ht="49.9" customHeight="1" x14ac:dyDescent="0.65">
      <c r="A114" s="454"/>
      <c r="B114" s="453"/>
      <c r="C114" s="453"/>
      <c r="D114" s="452"/>
      <c r="E114" s="452"/>
      <c r="F114" s="452"/>
      <c r="G114" s="452"/>
      <c r="H114" s="452"/>
      <c r="I114" s="452"/>
      <c r="J114" s="300"/>
      <c r="K114" s="301"/>
      <c r="L114" s="301"/>
      <c r="M114" s="301"/>
      <c r="N114" s="301"/>
      <c r="O114" s="302"/>
      <c r="P114" s="306">
        <v>3326</v>
      </c>
      <c r="Q114" s="309" t="s">
        <v>496</v>
      </c>
      <c r="R114" s="310"/>
      <c r="S114" s="328"/>
      <c r="T114" s="307">
        <v>0.03</v>
      </c>
      <c r="U114" s="306"/>
      <c r="V114" s="307">
        <v>36.22</v>
      </c>
      <c r="W114" s="307">
        <v>36.19</v>
      </c>
      <c r="X114" s="307">
        <f t="shared" si="28"/>
        <v>46.859740259740256</v>
      </c>
      <c r="Y114" s="300">
        <f>V114-0.6</f>
        <v>35.619999999999997</v>
      </c>
      <c r="Z114" s="301">
        <f t="shared" si="29"/>
        <v>46.259740259740255</v>
      </c>
      <c r="AA114" s="301">
        <f>SUM(Z114+0.6)</f>
        <v>46.859740259740256</v>
      </c>
    </row>
    <row r="115" spans="1:27" ht="49.9" customHeight="1" x14ac:dyDescent="0.6">
      <c r="A115" s="454"/>
      <c r="B115" s="453"/>
      <c r="C115" s="453"/>
      <c r="D115" s="452"/>
      <c r="E115" s="452"/>
      <c r="F115" s="452"/>
      <c r="G115" s="452"/>
      <c r="H115" s="452"/>
      <c r="I115" s="452"/>
      <c r="J115" s="300"/>
      <c r="K115" s="301"/>
      <c r="L115" s="301"/>
      <c r="M115" s="301"/>
      <c r="N115" s="301"/>
      <c r="O115" s="302"/>
      <c r="P115" s="303">
        <v>3364</v>
      </c>
      <c r="Q115" s="503" t="s">
        <v>591</v>
      </c>
      <c r="R115" s="504"/>
      <c r="S115" s="504"/>
      <c r="T115" s="505"/>
      <c r="U115" s="345"/>
      <c r="V115" s="307">
        <v>33.19</v>
      </c>
      <c r="W115" s="307">
        <v>33.19</v>
      </c>
      <c r="X115" s="307">
        <f t="shared" si="28"/>
        <v>42.92467532467532</v>
      </c>
      <c r="Y115" s="300">
        <f>V115-0.6</f>
        <v>32.589999999999996</v>
      </c>
      <c r="Z115" s="301">
        <f t="shared" si="29"/>
        <v>42.324675324675319</v>
      </c>
      <c r="AA115" s="301">
        <f>SUM(Z115+0.6)</f>
        <v>42.92467532467532</v>
      </c>
    </row>
    <row r="116" spans="1:27" ht="49.9" customHeight="1" x14ac:dyDescent="0.7">
      <c r="A116" s="454"/>
      <c r="B116" s="453"/>
      <c r="C116" s="453"/>
      <c r="D116" s="452"/>
      <c r="E116" s="452"/>
      <c r="F116" s="452"/>
      <c r="G116" s="452"/>
      <c r="H116" s="452"/>
      <c r="I116" s="452"/>
      <c r="J116" s="300"/>
      <c r="K116" s="301"/>
      <c r="L116" s="301"/>
      <c r="M116" s="301"/>
      <c r="N116" s="301"/>
      <c r="O116" s="302"/>
      <c r="P116" s="681" t="s">
        <v>98</v>
      </c>
      <c r="Q116" s="681"/>
      <c r="R116" s="681"/>
      <c r="S116" s="681"/>
      <c r="T116" s="681"/>
      <c r="U116" s="681"/>
      <c r="V116" s="681"/>
      <c r="W116" s="681"/>
      <c r="X116" s="681"/>
      <c r="Y116" s="300">
        <f>V116-0.6</f>
        <v>-0.6</v>
      </c>
      <c r="Z116" s="301">
        <f t="shared" si="29"/>
        <v>-0.77922077922077915</v>
      </c>
      <c r="AA116" s="301">
        <f>SUM(Z116+0.6)</f>
        <v>-0.17922077922077917</v>
      </c>
    </row>
    <row r="117" spans="1:27" ht="49.9" customHeight="1" x14ac:dyDescent="0.6">
      <c r="A117" s="454"/>
      <c r="B117" s="453"/>
      <c r="C117" s="453"/>
      <c r="D117" s="452"/>
      <c r="E117" s="452"/>
      <c r="F117" s="452"/>
      <c r="G117" s="452"/>
      <c r="H117" s="452"/>
      <c r="I117" s="452"/>
      <c r="J117" s="300"/>
      <c r="K117" s="301"/>
      <c r="L117" s="301"/>
      <c r="M117" s="301"/>
      <c r="N117" s="301"/>
      <c r="O117" s="302"/>
      <c r="P117" s="306">
        <v>3206</v>
      </c>
      <c r="Q117" s="309" t="s">
        <v>368</v>
      </c>
      <c r="R117" s="310"/>
      <c r="S117" s="327"/>
      <c r="T117" s="307"/>
      <c r="U117" s="307"/>
      <c r="V117" s="307">
        <v>29.35</v>
      </c>
      <c r="W117" s="307">
        <v>27.22</v>
      </c>
      <c r="X117" s="307">
        <f>AA117</f>
        <v>37.937662337662339</v>
      </c>
      <c r="Y117" s="300">
        <f>V117-0.6</f>
        <v>28.75</v>
      </c>
      <c r="Z117" s="301">
        <f t="shared" si="29"/>
        <v>37.337662337662337</v>
      </c>
      <c r="AA117" s="301">
        <f>SUM(Z117+0.6)</f>
        <v>37.937662337662339</v>
      </c>
    </row>
    <row r="118" spans="1:27" ht="49.9" customHeight="1" x14ac:dyDescent="0.6">
      <c r="A118" s="454"/>
      <c r="B118" s="453"/>
      <c r="C118" s="453"/>
      <c r="D118" s="452"/>
      <c r="E118" s="452"/>
      <c r="F118" s="452"/>
      <c r="G118" s="452"/>
      <c r="H118" s="452"/>
      <c r="I118" s="452"/>
      <c r="J118" s="300"/>
      <c r="K118" s="301"/>
      <c r="L118" s="301"/>
      <c r="M118" s="301"/>
      <c r="N118" s="301"/>
      <c r="O118" s="302"/>
      <c r="P118" s="306">
        <v>3227</v>
      </c>
      <c r="Q118" s="309" t="s">
        <v>473</v>
      </c>
      <c r="R118" s="310"/>
      <c r="S118" s="327"/>
      <c r="T118" s="307"/>
      <c r="U118" s="307">
        <v>7</v>
      </c>
      <c r="V118" s="307">
        <v>22.98</v>
      </c>
      <c r="W118" s="307">
        <v>22.98</v>
      </c>
      <c r="X118" s="308">
        <f>AA118</f>
        <v>29.664935064935065</v>
      </c>
      <c r="Y118" s="300">
        <f>V118-0.6</f>
        <v>22.38</v>
      </c>
      <c r="Z118" s="301">
        <f t="shared" si="29"/>
        <v>29.064935064935064</v>
      </c>
      <c r="AA118" s="301">
        <f>SUM(Z118+0.6)</f>
        <v>29.664935064935065</v>
      </c>
    </row>
    <row r="119" spans="1:27" ht="49.9" customHeight="1" x14ac:dyDescent="0.6">
      <c r="A119" s="454"/>
      <c r="B119" s="453"/>
      <c r="C119" s="453"/>
      <c r="D119" s="452"/>
      <c r="E119" s="452"/>
      <c r="F119" s="452"/>
      <c r="G119" s="452"/>
      <c r="H119" s="452"/>
      <c r="I119" s="452"/>
      <c r="J119" s="300"/>
      <c r="K119" s="301"/>
      <c r="L119" s="301"/>
      <c r="M119" s="301"/>
      <c r="N119" s="301"/>
      <c r="O119" s="344"/>
      <c r="P119" s="306">
        <v>3205</v>
      </c>
      <c r="Q119" s="309" t="s">
        <v>369</v>
      </c>
      <c r="R119" s="310"/>
      <c r="S119" s="327"/>
      <c r="T119" s="307"/>
      <c r="U119" s="307"/>
      <c r="V119" s="307">
        <v>29.35</v>
      </c>
      <c r="W119" s="307">
        <v>22.98</v>
      </c>
      <c r="X119" s="308">
        <f>AA119</f>
        <v>37.892857142857146</v>
      </c>
      <c r="Y119" s="300">
        <f>V119-0.75</f>
        <v>28.6</v>
      </c>
      <c r="Z119" s="301">
        <f t="shared" si="29"/>
        <v>37.142857142857146</v>
      </c>
      <c r="AA119" s="301">
        <f>SUM(Z119+0.75)</f>
        <v>37.892857142857146</v>
      </c>
    </row>
    <row r="120" spans="1:27" ht="49.9" customHeight="1" x14ac:dyDescent="0.6">
      <c r="A120" s="454"/>
      <c r="B120" s="453"/>
      <c r="C120" s="453"/>
      <c r="D120" s="452"/>
      <c r="E120" s="452"/>
      <c r="F120" s="452"/>
      <c r="G120" s="452"/>
      <c r="H120" s="452"/>
      <c r="I120" s="452"/>
      <c r="J120" s="300"/>
      <c r="K120" s="301"/>
      <c r="L120" s="301"/>
      <c r="M120" s="301"/>
      <c r="N120" s="301"/>
      <c r="O120" s="302"/>
      <c r="P120" s="306">
        <v>3202</v>
      </c>
      <c r="Q120" s="309" t="s">
        <v>370</v>
      </c>
      <c r="R120" s="310"/>
      <c r="S120" s="327"/>
      <c r="T120" s="307"/>
      <c r="U120" s="307"/>
      <c r="V120" s="307">
        <v>29.35</v>
      </c>
      <c r="W120" s="307">
        <v>27.22</v>
      </c>
      <c r="X120" s="307">
        <f>AA120</f>
        <v>37.937662337662339</v>
      </c>
      <c r="Y120" s="300">
        <f>V120-0.6</f>
        <v>28.75</v>
      </c>
      <c r="Z120" s="301">
        <f t="shared" si="29"/>
        <v>37.337662337662337</v>
      </c>
      <c r="AA120" s="301">
        <f>SUM(Z120+0.6)</f>
        <v>37.937662337662339</v>
      </c>
    </row>
    <row r="121" spans="1:27" ht="49.9" customHeight="1" x14ac:dyDescent="0.6">
      <c r="A121" s="454"/>
      <c r="B121" s="453"/>
      <c r="C121" s="453"/>
      <c r="D121" s="452"/>
      <c r="E121" s="452"/>
      <c r="F121" s="452"/>
      <c r="G121" s="452"/>
      <c r="H121" s="452"/>
      <c r="I121" s="452"/>
      <c r="J121" s="300"/>
      <c r="K121" s="301"/>
      <c r="L121" s="301"/>
      <c r="M121" s="301"/>
      <c r="N121" s="301"/>
      <c r="O121" s="302"/>
      <c r="P121" s="306">
        <v>3229</v>
      </c>
      <c r="Q121" s="309" t="s">
        <v>371</v>
      </c>
      <c r="R121" s="310"/>
      <c r="S121" s="327"/>
      <c r="T121" s="307"/>
      <c r="U121" s="307"/>
      <c r="V121" s="307">
        <v>29.35</v>
      </c>
      <c r="W121" s="307">
        <v>27.22</v>
      </c>
      <c r="X121" s="307">
        <f>AA121</f>
        <v>37.937662337662339</v>
      </c>
      <c r="Y121" s="300">
        <f>V121-0.6</f>
        <v>28.75</v>
      </c>
      <c r="Z121" s="301">
        <f t="shared" si="29"/>
        <v>37.337662337662337</v>
      </c>
      <c r="AA121" s="301">
        <f>SUM(Z121+0.6)</f>
        <v>37.937662337662339</v>
      </c>
    </row>
    <row r="122" spans="1:27" ht="49.9" customHeight="1" x14ac:dyDescent="0.7">
      <c r="A122" s="454"/>
      <c r="B122" s="453"/>
      <c r="C122" s="453"/>
      <c r="D122" s="452"/>
      <c r="E122" s="452"/>
      <c r="F122" s="452"/>
      <c r="G122" s="452"/>
      <c r="H122" s="452"/>
      <c r="I122" s="452"/>
      <c r="J122" s="300"/>
      <c r="K122" s="301"/>
      <c r="L122" s="301"/>
      <c r="M122" s="301"/>
      <c r="N122" s="301"/>
      <c r="O122" s="302"/>
      <c r="P122" s="681" t="s">
        <v>95</v>
      </c>
      <c r="Q122" s="681"/>
      <c r="R122" s="681"/>
      <c r="S122" s="681"/>
      <c r="T122" s="681"/>
      <c r="U122" s="681"/>
      <c r="V122" s="681"/>
      <c r="W122" s="681"/>
      <c r="X122" s="681"/>
      <c r="Y122" s="300">
        <f>V122-0.6</f>
        <v>-0.6</v>
      </c>
      <c r="Z122" s="301">
        <f t="shared" si="29"/>
        <v>-0.77922077922077915</v>
      </c>
      <c r="AA122" s="301">
        <f>SUM(Z122+0.6)</f>
        <v>-0.17922077922077917</v>
      </c>
    </row>
    <row r="123" spans="1:27" ht="49.9" customHeight="1" x14ac:dyDescent="0.6">
      <c r="A123" s="454"/>
      <c r="B123" s="453"/>
      <c r="C123" s="453"/>
      <c r="D123" s="452"/>
      <c r="E123" s="452"/>
      <c r="F123" s="452"/>
      <c r="G123" s="452"/>
      <c r="H123" s="452"/>
      <c r="I123" s="452"/>
      <c r="J123" s="300"/>
      <c r="K123" s="301"/>
      <c r="L123" s="301"/>
      <c r="M123" s="301"/>
      <c r="N123" s="301"/>
      <c r="O123" s="302"/>
      <c r="P123" s="306">
        <v>3500</v>
      </c>
      <c r="Q123" s="309" t="s">
        <v>372</v>
      </c>
      <c r="R123" s="310"/>
      <c r="S123" s="312"/>
      <c r="T123" s="312"/>
      <c r="U123" s="306"/>
      <c r="V123" s="307">
        <v>33.99</v>
      </c>
      <c r="W123" s="307">
        <v>32.22</v>
      </c>
      <c r="X123" s="307">
        <f>AA123</f>
        <v>43.963636363636368</v>
      </c>
      <c r="Y123" s="300">
        <f>V123-0.6</f>
        <v>33.39</v>
      </c>
      <c r="Z123" s="301">
        <f t="shared" si="29"/>
        <v>43.363636363636367</v>
      </c>
      <c r="AA123" s="301">
        <f>SUM(Z123+0.6)</f>
        <v>43.963636363636368</v>
      </c>
    </row>
    <row r="124" spans="1:27" ht="49.9" customHeight="1" x14ac:dyDescent="0.7">
      <c r="A124" s="454"/>
      <c r="B124" s="453"/>
      <c r="C124" s="453"/>
      <c r="D124" s="452"/>
      <c r="E124" s="452"/>
      <c r="F124" s="452"/>
      <c r="G124" s="452"/>
      <c r="H124" s="452"/>
      <c r="I124" s="452"/>
      <c r="J124" s="300"/>
      <c r="K124" s="301"/>
      <c r="L124" s="301"/>
      <c r="M124" s="301"/>
      <c r="N124" s="301"/>
      <c r="O124" s="302"/>
      <c r="P124" s="716" t="s">
        <v>91</v>
      </c>
      <c r="Q124" s="717"/>
      <c r="R124" s="717"/>
      <c r="S124" s="717"/>
      <c r="T124" s="717"/>
      <c r="U124" s="717"/>
      <c r="V124" s="717"/>
      <c r="W124" s="717"/>
      <c r="X124" s="718"/>
      <c r="Y124" s="300"/>
      <c r="Z124" s="301"/>
      <c r="AA124" s="301"/>
    </row>
    <row r="125" spans="1:27" ht="49.9" customHeight="1" x14ac:dyDescent="0.65">
      <c r="A125" s="454"/>
      <c r="B125" s="453"/>
      <c r="C125" s="453"/>
      <c r="D125" s="452"/>
      <c r="E125" s="452"/>
      <c r="F125" s="452"/>
      <c r="G125" s="452"/>
      <c r="H125" s="452"/>
      <c r="I125" s="452"/>
      <c r="J125" s="300"/>
      <c r="K125" s="301"/>
      <c r="L125" s="301"/>
      <c r="M125" s="301"/>
      <c r="N125" s="301"/>
      <c r="O125" s="302"/>
      <c r="P125" s="351"/>
      <c r="Q125" s="352" t="s">
        <v>90</v>
      </c>
      <c r="R125" s="352"/>
      <c r="S125" s="352"/>
      <c r="T125" s="352"/>
      <c r="U125" s="352"/>
      <c r="V125" s="352"/>
      <c r="W125" s="352"/>
      <c r="X125" s="353"/>
      <c r="Y125" s="300"/>
      <c r="Z125" s="301"/>
      <c r="AA125" s="301"/>
    </row>
    <row r="126" spans="1:27" ht="49.9" customHeight="1" x14ac:dyDescent="0.6">
      <c r="A126" s="454"/>
      <c r="B126" s="453"/>
      <c r="C126" s="453"/>
      <c r="D126" s="452"/>
      <c r="E126" s="452"/>
      <c r="F126" s="452"/>
      <c r="G126" s="452"/>
      <c r="H126" s="452"/>
      <c r="I126" s="452"/>
      <c r="J126" s="300"/>
      <c r="K126" s="301"/>
      <c r="L126" s="301"/>
      <c r="M126" s="301"/>
      <c r="N126" s="301"/>
      <c r="O126" s="302"/>
      <c r="P126" s="306">
        <v>1175</v>
      </c>
      <c r="Q126" s="309" t="s">
        <v>79</v>
      </c>
      <c r="R126" s="310"/>
      <c r="S126" s="325"/>
      <c r="T126" s="312"/>
      <c r="U126" s="307"/>
      <c r="V126" s="307">
        <v>29.98</v>
      </c>
      <c r="W126" s="307">
        <v>28.49</v>
      </c>
      <c r="X126" s="308">
        <f>AA126</f>
        <v>38.755844155844152</v>
      </c>
      <c r="Y126" s="300">
        <f>V126-0.6</f>
        <v>29.38</v>
      </c>
      <c r="Z126" s="301">
        <f>SUM(Y126/0.77)</f>
        <v>38.15584415584415</v>
      </c>
      <c r="AA126" s="301">
        <f>SUM(Z126+0.6)</f>
        <v>38.755844155844152</v>
      </c>
    </row>
    <row r="127" spans="1:27" ht="49.9" customHeight="1" x14ac:dyDescent="0.6">
      <c r="A127" s="454"/>
      <c r="B127" s="453"/>
      <c r="C127" s="453"/>
      <c r="D127" s="452"/>
      <c r="E127" s="452"/>
      <c r="F127" s="452"/>
      <c r="G127" s="452"/>
      <c r="H127" s="452"/>
      <c r="I127" s="452"/>
      <c r="J127" s="300"/>
      <c r="K127" s="301"/>
      <c r="L127" s="301"/>
      <c r="M127" s="301"/>
      <c r="N127" s="301"/>
      <c r="O127" s="302"/>
      <c r="P127" s="306">
        <v>1190</v>
      </c>
      <c r="Q127" s="309" t="s">
        <v>88</v>
      </c>
      <c r="R127" s="310"/>
      <c r="S127" s="312"/>
      <c r="T127" s="312"/>
      <c r="U127" s="307"/>
      <c r="V127" s="307">
        <v>27.98</v>
      </c>
      <c r="W127" s="307">
        <v>25.28</v>
      </c>
      <c r="X127" s="308">
        <f>AA127</f>
        <v>36.113636363636367</v>
      </c>
      <c r="Y127" s="300">
        <f>V127-0.75</f>
        <v>27.23</v>
      </c>
      <c r="Z127" s="301">
        <f>SUM(Y127/0.77)</f>
        <v>35.363636363636367</v>
      </c>
      <c r="AA127" s="301">
        <f>SUM(Z127+0.75)</f>
        <v>36.113636363636367</v>
      </c>
    </row>
    <row r="128" spans="1:27" ht="49.9" customHeight="1" x14ac:dyDescent="0.6">
      <c r="A128" s="454"/>
      <c r="B128" s="453"/>
      <c r="C128" s="453"/>
      <c r="D128" s="452"/>
      <c r="E128" s="452"/>
      <c r="F128" s="452"/>
      <c r="G128" s="452"/>
      <c r="H128" s="452"/>
      <c r="I128" s="452"/>
      <c r="J128" s="300"/>
      <c r="K128" s="301"/>
      <c r="L128" s="301"/>
      <c r="M128" s="301"/>
      <c r="N128" s="301"/>
      <c r="O128" s="302"/>
      <c r="P128" s="306">
        <v>1179</v>
      </c>
      <c r="Q128" s="309" t="s">
        <v>32</v>
      </c>
      <c r="R128" s="310"/>
      <c r="S128" s="312"/>
      <c r="T128" s="312"/>
      <c r="U128" s="307" t="s">
        <v>35</v>
      </c>
      <c r="V128" s="307">
        <v>22.89</v>
      </c>
      <c r="W128" s="307">
        <v>22.04</v>
      </c>
      <c r="X128" s="308">
        <f>AA128</f>
        <v>29.548051948051949</v>
      </c>
      <c r="Y128" s="300">
        <f>V128-0.6</f>
        <v>22.29</v>
      </c>
      <c r="Z128" s="301">
        <f>SUM(Y128/0.77)</f>
        <v>28.948051948051948</v>
      </c>
      <c r="AA128" s="301">
        <f>SUM(Z128+0.6)</f>
        <v>29.548051948051949</v>
      </c>
    </row>
    <row r="129" spans="1:27" ht="49.9" customHeight="1" x14ac:dyDescent="0.6">
      <c r="A129" s="454"/>
      <c r="B129" s="453"/>
      <c r="C129" s="453"/>
      <c r="D129" s="452"/>
      <c r="E129" s="452"/>
      <c r="F129" s="452"/>
      <c r="G129" s="452"/>
      <c r="H129" s="452"/>
      <c r="I129" s="452"/>
      <c r="J129" s="300"/>
      <c r="K129" s="301"/>
      <c r="L129" s="301"/>
      <c r="M129" s="326"/>
      <c r="N129" s="301"/>
      <c r="O129" s="302"/>
      <c r="P129" s="344"/>
      <c r="Q129" s="302"/>
      <c r="R129" s="302"/>
      <c r="S129" s="300"/>
      <c r="T129" s="300"/>
      <c r="U129" s="300"/>
      <c r="V129" s="300"/>
      <c r="W129" s="300"/>
      <c r="X129" s="451"/>
      <c r="Y129" s="300"/>
      <c r="Z129" s="301"/>
      <c r="AA129" s="301"/>
    </row>
    <row r="130" spans="1:27" ht="49.9" customHeight="1" x14ac:dyDescent="0.6">
      <c r="A130" s="454"/>
      <c r="B130" s="453"/>
      <c r="C130" s="453"/>
      <c r="D130" s="452"/>
      <c r="E130" s="452"/>
      <c r="F130" s="452"/>
      <c r="G130" s="452"/>
      <c r="H130" s="452"/>
      <c r="I130" s="452"/>
      <c r="J130" s="300"/>
      <c r="K130" s="301"/>
      <c r="L130" s="301"/>
      <c r="M130" s="326"/>
      <c r="N130" s="344"/>
      <c r="O130" s="302"/>
      <c r="P130" s="344"/>
      <c r="Q130" s="302"/>
      <c r="R130" s="302"/>
      <c r="S130" s="300"/>
      <c r="T130" s="300"/>
      <c r="U130" s="300"/>
      <c r="V130" s="300"/>
      <c r="W130" s="300"/>
      <c r="X130" s="451"/>
      <c r="Y130" s="300"/>
      <c r="Z130" s="301"/>
      <c r="AA130" s="301"/>
    </row>
    <row r="131" spans="1:27" ht="49.9" customHeight="1" x14ac:dyDescent="0.6">
      <c r="A131" s="454"/>
      <c r="B131" s="453"/>
      <c r="C131" s="453"/>
      <c r="D131" s="452"/>
      <c r="E131" s="452"/>
      <c r="F131" s="452"/>
      <c r="G131" s="452"/>
      <c r="H131" s="452"/>
      <c r="I131" s="452"/>
      <c r="J131" s="300"/>
      <c r="K131" s="301"/>
      <c r="L131" s="301"/>
      <c r="M131" s="302"/>
      <c r="N131" s="301"/>
      <c r="O131" s="302"/>
      <c r="P131" s="344"/>
      <c r="Q131" s="302"/>
      <c r="R131" s="302"/>
      <c r="S131" s="300"/>
      <c r="T131" s="300"/>
      <c r="U131" s="300"/>
      <c r="V131" s="300"/>
      <c r="W131" s="300"/>
      <c r="X131" s="451"/>
      <c r="Y131" s="300"/>
      <c r="Z131" s="301"/>
      <c r="AA131" s="301"/>
    </row>
    <row r="132" spans="1:27" ht="49.9" customHeight="1" x14ac:dyDescent="0.6">
      <c r="A132" s="454"/>
      <c r="B132" s="453"/>
      <c r="C132" s="453"/>
      <c r="D132" s="452"/>
      <c r="E132" s="452"/>
      <c r="F132" s="452"/>
      <c r="G132" s="452"/>
      <c r="H132" s="452"/>
      <c r="I132" s="452"/>
      <c r="J132" s="300"/>
      <c r="K132" s="301"/>
      <c r="L132" s="301"/>
      <c r="M132" s="302"/>
      <c r="N132" s="301"/>
      <c r="O132" s="302"/>
      <c r="P132" s="344"/>
      <c r="Q132" s="302"/>
      <c r="R132" s="302"/>
      <c r="S132" s="300"/>
      <c r="T132" s="300"/>
      <c r="U132" s="300"/>
      <c r="V132" s="300"/>
      <c r="W132" s="300"/>
      <c r="X132" s="451"/>
      <c r="Y132" s="300"/>
      <c r="Z132" s="301"/>
      <c r="AA132" s="301"/>
    </row>
    <row r="133" spans="1:27" ht="49.9" customHeight="1" x14ac:dyDescent="0.7">
      <c r="A133" s="276" t="s">
        <v>78</v>
      </c>
      <c r="B133" s="277" t="s">
        <v>77</v>
      </c>
      <c r="C133" s="278"/>
      <c r="D133" s="279"/>
      <c r="E133" s="279"/>
      <c r="F133" s="276"/>
      <c r="G133" s="276" t="s">
        <v>76</v>
      </c>
      <c r="H133" s="276" t="s">
        <v>76</v>
      </c>
      <c r="I133" s="276" t="s">
        <v>75</v>
      </c>
      <c r="J133" s="300"/>
      <c r="K133" s="301"/>
      <c r="L133" s="301"/>
      <c r="N133" s="16"/>
      <c r="P133" s="93" t="s">
        <v>78</v>
      </c>
      <c r="Q133" s="96" t="s">
        <v>77</v>
      </c>
      <c r="R133" s="95"/>
      <c r="S133" s="94"/>
      <c r="T133" s="94"/>
      <c r="U133" s="93"/>
      <c r="V133" s="93" t="s">
        <v>76</v>
      </c>
      <c r="W133" s="93" t="s">
        <v>76</v>
      </c>
      <c r="X133" s="93" t="s">
        <v>75</v>
      </c>
    </row>
    <row r="134" spans="1:27" ht="49.9" customHeight="1" x14ac:dyDescent="0.7">
      <c r="A134" s="280" t="s">
        <v>74</v>
      </c>
      <c r="B134" s="281"/>
      <c r="C134" s="282"/>
      <c r="D134" s="283"/>
      <c r="E134" s="283" t="s">
        <v>610</v>
      </c>
      <c r="F134" s="280" t="s">
        <v>15</v>
      </c>
      <c r="G134" s="280" t="s">
        <v>73</v>
      </c>
      <c r="H134" s="280" t="s">
        <v>611</v>
      </c>
      <c r="I134" s="280" t="s">
        <v>72</v>
      </c>
      <c r="J134" s="17"/>
      <c r="K134" s="16"/>
      <c r="L134" s="16"/>
      <c r="M134" s="16"/>
      <c r="N134" s="16"/>
      <c r="P134" s="89" t="s">
        <v>74</v>
      </c>
      <c r="Q134" s="92"/>
      <c r="R134" s="91"/>
      <c r="S134" s="90"/>
      <c r="T134" s="90" t="s">
        <v>610</v>
      </c>
      <c r="U134" s="89" t="s">
        <v>15</v>
      </c>
      <c r="V134" s="89" t="s">
        <v>73</v>
      </c>
      <c r="W134" s="89" t="s">
        <v>611</v>
      </c>
      <c r="X134" s="89" t="s">
        <v>72</v>
      </c>
      <c r="Y134" s="17"/>
      <c r="Z134" s="16"/>
    </row>
    <row r="135" spans="1:27" ht="49.9" customHeight="1" x14ac:dyDescent="0.7">
      <c r="A135" s="631" t="s">
        <v>99</v>
      </c>
      <c r="B135" s="631"/>
      <c r="C135" s="631"/>
      <c r="D135" s="631"/>
      <c r="E135" s="631"/>
      <c r="F135" s="631"/>
      <c r="G135" s="631"/>
      <c r="H135" s="631"/>
      <c r="I135" s="631"/>
      <c r="J135" s="17"/>
      <c r="K135" s="16"/>
      <c r="L135" s="16"/>
      <c r="M135" s="16"/>
      <c r="N135" s="16"/>
      <c r="P135" s="739" t="s">
        <v>225</v>
      </c>
      <c r="Q135" s="739"/>
      <c r="R135" s="739"/>
      <c r="S135" s="739"/>
      <c r="T135" s="739"/>
      <c r="U135" s="739"/>
      <c r="V135" s="212"/>
      <c r="W135" s="212"/>
      <c r="X135" s="212"/>
    </row>
    <row r="136" spans="1:27" ht="49.9" customHeight="1" x14ac:dyDescent="0.75">
      <c r="A136" s="710" t="s">
        <v>97</v>
      </c>
      <c r="B136" s="710"/>
      <c r="C136" s="710"/>
      <c r="D136" s="710"/>
      <c r="E136" s="710"/>
      <c r="F136" s="710"/>
      <c r="G136" s="710"/>
      <c r="H136" s="710"/>
      <c r="I136" s="710"/>
      <c r="J136" s="17" t="e">
        <f>#REF!-0.36</f>
        <v>#REF!</v>
      </c>
      <c r="K136" s="16" t="e">
        <f t="shared" ref="K136:K142" si="31">SUM(J136/0.77)</f>
        <v>#REF!</v>
      </c>
      <c r="L136" s="16" t="e">
        <f>SUM(K136+0.36)</f>
        <v>#REF!</v>
      </c>
      <c r="M136" s="16"/>
      <c r="N136" s="16"/>
      <c r="P136" s="69"/>
      <c r="Q136" s="655" t="s">
        <v>452</v>
      </c>
      <c r="R136" s="711"/>
      <c r="S136" s="711"/>
      <c r="T136" s="711"/>
      <c r="U136" s="711"/>
      <c r="V136" s="711"/>
      <c r="W136" s="711"/>
      <c r="X136" s="711"/>
      <c r="Y136" s="235"/>
      <c r="Z136" s="235"/>
      <c r="AA136" s="235"/>
    </row>
    <row r="137" spans="1:27" ht="49.9" customHeight="1" x14ac:dyDescent="0.65">
      <c r="A137" s="204">
        <v>1072</v>
      </c>
      <c r="B137" s="287" t="s">
        <v>336</v>
      </c>
      <c r="C137" s="288"/>
      <c r="D137" s="292"/>
      <c r="E137" s="205"/>
      <c r="F137" s="289"/>
      <c r="G137" s="205">
        <v>27.98</v>
      </c>
      <c r="H137" s="205">
        <v>26.83</v>
      </c>
      <c r="I137" s="284">
        <f t="shared" ref="I137:I142" si="32">L137</f>
        <v>36.158441558441559</v>
      </c>
      <c r="J137" s="285">
        <f t="shared" ref="J137:J142" si="33">G137-0.6</f>
        <v>27.38</v>
      </c>
      <c r="K137" s="136">
        <f t="shared" si="31"/>
        <v>35.558441558441558</v>
      </c>
      <c r="L137" s="136">
        <f t="shared" ref="L137:L142" si="34">SUM(K137+0.6)</f>
        <v>36.158441558441559</v>
      </c>
      <c r="M137" s="16"/>
      <c r="N137" s="16"/>
      <c r="P137" s="99">
        <v>5120</v>
      </c>
      <c r="Q137" s="495" t="s">
        <v>451</v>
      </c>
      <c r="R137" s="373"/>
      <c r="S137" s="374"/>
      <c r="T137" s="374"/>
      <c r="U137" s="108">
        <v>4</v>
      </c>
      <c r="V137" s="108">
        <v>22.98</v>
      </c>
      <c r="W137" s="108">
        <v>23.22</v>
      </c>
      <c r="X137" s="108">
        <f>AA137</f>
        <v>29.664935064935065</v>
      </c>
      <c r="Y137" s="223">
        <f>V137-0.6</f>
        <v>22.38</v>
      </c>
      <c r="Z137" s="235">
        <f>SUM(Y137/0.77)</f>
        <v>29.064935064935064</v>
      </c>
      <c r="AA137" s="235">
        <f>SUM(Z137+0.6)</f>
        <v>29.664935064935065</v>
      </c>
    </row>
    <row r="138" spans="1:27" ht="49.9" customHeight="1" x14ac:dyDescent="0.7">
      <c r="A138" s="290">
        <v>1084</v>
      </c>
      <c r="B138" s="287" t="s">
        <v>337</v>
      </c>
      <c r="C138" s="288"/>
      <c r="D138" s="292"/>
      <c r="E138" s="205"/>
      <c r="F138" s="289"/>
      <c r="G138" s="205">
        <v>27.98</v>
      </c>
      <c r="H138" s="205">
        <v>26.83</v>
      </c>
      <c r="I138" s="284">
        <f t="shared" si="32"/>
        <v>36.158441558441559</v>
      </c>
      <c r="J138" s="285">
        <f t="shared" si="33"/>
        <v>27.38</v>
      </c>
      <c r="K138" s="136">
        <f t="shared" si="31"/>
        <v>35.558441558441558</v>
      </c>
      <c r="L138" s="136">
        <f t="shared" si="34"/>
        <v>36.158441558441559</v>
      </c>
      <c r="M138" s="16"/>
      <c r="N138" s="16"/>
      <c r="P138" s="192"/>
      <c r="Q138" s="719" t="s">
        <v>379</v>
      </c>
      <c r="R138" s="719"/>
      <c r="S138" s="719"/>
      <c r="T138" s="719"/>
      <c r="U138" s="719"/>
      <c r="V138" s="719"/>
      <c r="W138" s="719"/>
      <c r="X138" s="719"/>
      <c r="Y138" s="235"/>
      <c r="Z138" s="235"/>
      <c r="AA138" s="235"/>
    </row>
    <row r="139" spans="1:27" ht="49.9" customHeight="1" x14ac:dyDescent="0.7">
      <c r="A139" s="290">
        <v>1085</v>
      </c>
      <c r="B139" s="287" t="s">
        <v>528</v>
      </c>
      <c r="C139" s="288"/>
      <c r="D139" s="291"/>
      <c r="E139" s="205"/>
      <c r="F139" s="204"/>
      <c r="G139" s="205">
        <v>42.5</v>
      </c>
      <c r="H139" s="205">
        <v>41.74</v>
      </c>
      <c r="I139" s="205">
        <f t="shared" si="32"/>
        <v>55.015584415584414</v>
      </c>
      <c r="J139" s="285">
        <f t="shared" si="33"/>
        <v>41.9</v>
      </c>
      <c r="K139" s="136">
        <f t="shared" si="31"/>
        <v>54.415584415584412</v>
      </c>
      <c r="L139" s="136">
        <f t="shared" si="34"/>
        <v>55.015584415584414</v>
      </c>
      <c r="M139" s="16"/>
      <c r="N139" s="16"/>
      <c r="P139" s="99">
        <v>1400</v>
      </c>
      <c r="Q139" s="638" t="s">
        <v>435</v>
      </c>
      <c r="R139" s="638"/>
      <c r="S139" s="639"/>
      <c r="T139" s="108"/>
      <c r="U139" s="236"/>
      <c r="V139" s="108">
        <v>27.98</v>
      </c>
      <c r="W139" s="108">
        <v>27.22</v>
      </c>
      <c r="X139" s="108">
        <f>AA139</f>
        <v>36.158441558441559</v>
      </c>
      <c r="Y139" s="223">
        <f>V139-0.6</f>
        <v>27.38</v>
      </c>
      <c r="Z139" s="235">
        <f t="shared" ref="Z139:Z145" si="35">SUM(Y139/0.77)</f>
        <v>35.558441558441558</v>
      </c>
      <c r="AA139" s="235">
        <f>SUM(Z139+0.6)</f>
        <v>36.158441558441559</v>
      </c>
    </row>
    <row r="140" spans="1:27" ht="49.9" customHeight="1" x14ac:dyDescent="0.7">
      <c r="A140" s="290">
        <v>1074</v>
      </c>
      <c r="B140" s="287" t="s">
        <v>671</v>
      </c>
      <c r="C140" s="288"/>
      <c r="D140" s="291"/>
      <c r="E140" s="205"/>
      <c r="F140" s="472"/>
      <c r="G140" s="205">
        <v>27.98</v>
      </c>
      <c r="H140" s="205">
        <v>26.83</v>
      </c>
      <c r="I140" s="284">
        <f t="shared" si="32"/>
        <v>36.158441558441559</v>
      </c>
      <c r="J140" s="285">
        <f t="shared" si="33"/>
        <v>27.38</v>
      </c>
      <c r="K140" s="136">
        <f t="shared" si="31"/>
        <v>35.558441558441558</v>
      </c>
      <c r="L140" s="136">
        <f t="shared" si="34"/>
        <v>36.158441558441559</v>
      </c>
      <c r="M140" s="16"/>
      <c r="N140" s="16"/>
      <c r="P140" s="99">
        <v>1449</v>
      </c>
      <c r="Q140" s="252" t="s">
        <v>436</v>
      </c>
      <c r="R140" s="252"/>
      <c r="S140" s="252"/>
      <c r="T140" s="108"/>
      <c r="U140" s="108">
        <v>3</v>
      </c>
      <c r="V140" s="108">
        <v>22.99</v>
      </c>
      <c r="W140" s="108">
        <v>22.23</v>
      </c>
      <c r="X140" s="108">
        <f>AA140</f>
        <v>29.677922077922076</v>
      </c>
      <c r="Y140" s="223">
        <f>V140-0.6</f>
        <v>22.389999999999997</v>
      </c>
      <c r="Z140" s="235">
        <f t="shared" si="35"/>
        <v>29.077922077922075</v>
      </c>
      <c r="AA140" s="235">
        <f>SUM(Z140+0.6)</f>
        <v>29.677922077922076</v>
      </c>
    </row>
    <row r="141" spans="1:27" ht="49.9" customHeight="1" x14ac:dyDescent="0.7">
      <c r="A141" s="290">
        <v>1081</v>
      </c>
      <c r="B141" s="287" t="s">
        <v>548</v>
      </c>
      <c r="C141" s="288"/>
      <c r="D141" s="292"/>
      <c r="E141" s="205"/>
      <c r="F141" s="289"/>
      <c r="G141" s="205">
        <v>27.98</v>
      </c>
      <c r="H141" s="205">
        <v>26.83</v>
      </c>
      <c r="I141" s="284">
        <f t="shared" si="32"/>
        <v>36.158441558441559</v>
      </c>
      <c r="J141" s="285">
        <f t="shared" si="33"/>
        <v>27.38</v>
      </c>
      <c r="K141" s="136">
        <f t="shared" si="31"/>
        <v>35.558441558441558</v>
      </c>
      <c r="L141" s="136">
        <f t="shared" si="34"/>
        <v>36.158441558441559</v>
      </c>
      <c r="M141" s="16"/>
      <c r="N141" s="16"/>
      <c r="P141" s="99">
        <v>1401</v>
      </c>
      <c r="Q141" s="638" t="s">
        <v>373</v>
      </c>
      <c r="R141" s="638"/>
      <c r="S141" s="639"/>
      <c r="T141" s="108"/>
      <c r="U141" s="236"/>
      <c r="V141" s="108">
        <v>27.98</v>
      </c>
      <c r="W141" s="108">
        <v>27.22</v>
      </c>
      <c r="X141" s="108">
        <f>AA141</f>
        <v>36.158441558441559</v>
      </c>
      <c r="Y141" s="223">
        <f>V141-0.6</f>
        <v>27.38</v>
      </c>
      <c r="Z141" s="235">
        <f t="shared" si="35"/>
        <v>35.558441558441558</v>
      </c>
      <c r="AA141" s="235">
        <f>SUM(Z141+0.6)</f>
        <v>36.158441558441559</v>
      </c>
    </row>
    <row r="142" spans="1:27" ht="49.9" customHeight="1" x14ac:dyDescent="0.65">
      <c r="A142" s="290">
        <v>1089</v>
      </c>
      <c r="B142" s="288" t="s">
        <v>492</v>
      </c>
      <c r="C142" s="288"/>
      <c r="D142" s="292"/>
      <c r="E142" s="205"/>
      <c r="F142" s="205"/>
      <c r="G142" s="205">
        <v>27.98</v>
      </c>
      <c r="H142" s="205">
        <v>26.83</v>
      </c>
      <c r="I142" s="284">
        <f t="shared" si="32"/>
        <v>36.158441558441559</v>
      </c>
      <c r="J142" s="285">
        <f t="shared" si="33"/>
        <v>27.38</v>
      </c>
      <c r="K142" s="136">
        <f t="shared" si="31"/>
        <v>35.558441558441558</v>
      </c>
      <c r="L142" s="136">
        <f t="shared" si="34"/>
        <v>36.158441558441559</v>
      </c>
      <c r="M142" s="16"/>
      <c r="N142" s="16"/>
      <c r="P142" s="99">
        <v>1402</v>
      </c>
      <c r="Q142" s="638" t="s">
        <v>374</v>
      </c>
      <c r="R142" s="638"/>
      <c r="S142" s="639"/>
      <c r="T142" s="108"/>
      <c r="U142" s="99"/>
      <c r="V142" s="108">
        <v>27.35</v>
      </c>
      <c r="W142" s="108">
        <v>26.3</v>
      </c>
      <c r="X142" s="108">
        <f>AA142</f>
        <v>35.405974025974032</v>
      </c>
      <c r="Y142" s="223">
        <f>V142-0.38</f>
        <v>26.970000000000002</v>
      </c>
      <c r="Z142" s="235">
        <f t="shared" si="35"/>
        <v>35.02597402597403</v>
      </c>
      <c r="AA142" s="235">
        <f>SUM(Z142+0.38)</f>
        <v>35.405974025974032</v>
      </c>
    </row>
    <row r="143" spans="1:27" ht="49.9" customHeight="1" x14ac:dyDescent="0.75">
      <c r="A143" s="632" t="s">
        <v>241</v>
      </c>
      <c r="B143" s="633"/>
      <c r="C143" s="633"/>
      <c r="D143" s="633"/>
      <c r="E143" s="633"/>
      <c r="F143" s="633"/>
      <c r="G143" s="633"/>
      <c r="H143" s="633"/>
      <c r="I143" s="634"/>
      <c r="J143" s="17"/>
      <c r="K143" s="16"/>
      <c r="L143" s="16"/>
      <c r="M143" s="16"/>
      <c r="N143" s="16"/>
      <c r="P143" s="99">
        <v>1411</v>
      </c>
      <c r="Q143" s="638" t="s">
        <v>376</v>
      </c>
      <c r="R143" s="638"/>
      <c r="S143" s="639"/>
      <c r="T143" s="108"/>
      <c r="U143" s="236"/>
      <c r="V143" s="108">
        <v>27.98</v>
      </c>
      <c r="W143" s="108">
        <v>27.22</v>
      </c>
      <c r="X143" s="108">
        <v>33.630000000000003</v>
      </c>
      <c r="Y143" s="223">
        <f>V143-0.6</f>
        <v>27.38</v>
      </c>
      <c r="Z143" s="235">
        <f t="shared" si="35"/>
        <v>35.558441558441558</v>
      </c>
      <c r="AA143" s="235">
        <f>SUM(Z143+0.6)</f>
        <v>36.158441558441559</v>
      </c>
    </row>
    <row r="144" spans="1:27" ht="49.9" customHeight="1" x14ac:dyDescent="0.65">
      <c r="A144" s="204">
        <v>3554</v>
      </c>
      <c r="B144" s="286" t="s">
        <v>333</v>
      </c>
      <c r="C144" s="286"/>
      <c r="D144" s="286"/>
      <c r="E144" s="493"/>
      <c r="F144" s="205"/>
      <c r="G144" s="205">
        <v>66.239999999999995</v>
      </c>
      <c r="H144" s="205">
        <v>66.239999999999995</v>
      </c>
      <c r="I144" s="284">
        <f t="shared" ref="I144:I150" si="36">L144</f>
        <v>85.846753246753238</v>
      </c>
      <c r="J144" s="285">
        <f t="shared" ref="J144:J150" si="37">G144-0.6</f>
        <v>65.64</v>
      </c>
      <c r="K144" s="136">
        <f t="shared" ref="K144:K150" si="38">SUM(J144/0.77)</f>
        <v>85.246753246753244</v>
      </c>
      <c r="L144" s="136">
        <f t="shared" ref="L144:L150" si="39">SUM(K144+0.6)</f>
        <v>85.846753246753238</v>
      </c>
      <c r="P144" s="99">
        <v>1412</v>
      </c>
      <c r="Q144" s="638" t="s">
        <v>377</v>
      </c>
      <c r="R144" s="638"/>
      <c r="S144" s="639"/>
      <c r="T144" s="108"/>
      <c r="U144" s="99"/>
      <c r="V144" s="108">
        <v>27.35</v>
      </c>
      <c r="W144" s="108">
        <v>26.3</v>
      </c>
      <c r="X144" s="108">
        <f>AA144</f>
        <v>35.405974025974032</v>
      </c>
      <c r="Y144" s="223">
        <f>V144-0.38</f>
        <v>26.970000000000002</v>
      </c>
      <c r="Z144" s="235">
        <f t="shared" si="35"/>
        <v>35.02597402597403</v>
      </c>
      <c r="AA144" s="235">
        <f>SUM(Z144+0.38)</f>
        <v>35.405974025974032</v>
      </c>
    </row>
    <row r="145" spans="1:27" ht="49.9" customHeight="1" x14ac:dyDescent="0.65">
      <c r="A145" s="204">
        <v>3553</v>
      </c>
      <c r="B145" s="645" t="s">
        <v>593</v>
      </c>
      <c r="C145" s="645"/>
      <c r="D145" s="646"/>
      <c r="E145" s="493"/>
      <c r="F145" s="205"/>
      <c r="G145" s="205">
        <v>74.239999999999995</v>
      </c>
      <c r="H145" s="205">
        <v>74.239999999999995</v>
      </c>
      <c r="I145" s="284">
        <f t="shared" si="36"/>
        <v>96.236363636363635</v>
      </c>
      <c r="J145" s="285">
        <f t="shared" si="37"/>
        <v>73.64</v>
      </c>
      <c r="K145" s="136">
        <f t="shared" si="38"/>
        <v>95.63636363636364</v>
      </c>
      <c r="L145" s="136">
        <f t="shared" si="39"/>
        <v>96.236363636363635</v>
      </c>
      <c r="M145" s="16"/>
      <c r="P145" s="99">
        <v>1408</v>
      </c>
      <c r="Q145" s="638" t="s">
        <v>378</v>
      </c>
      <c r="R145" s="638"/>
      <c r="S145" s="639"/>
      <c r="T145" s="108"/>
      <c r="U145" s="99"/>
      <c r="V145" s="108">
        <v>27.35</v>
      </c>
      <c r="W145" s="108">
        <v>26.3</v>
      </c>
      <c r="X145" s="108">
        <f>AA145</f>
        <v>35.405974025974032</v>
      </c>
      <c r="Y145" s="223">
        <f>V145-0.38</f>
        <v>26.970000000000002</v>
      </c>
      <c r="Z145" s="235">
        <f t="shared" si="35"/>
        <v>35.02597402597403</v>
      </c>
      <c r="AA145" s="235">
        <f>SUM(Z145+0.38)</f>
        <v>35.405974025974032</v>
      </c>
    </row>
    <row r="146" spans="1:27" ht="49.9" customHeight="1" x14ac:dyDescent="0.7">
      <c r="A146" s="204">
        <v>3550</v>
      </c>
      <c r="B146" s="645" t="s">
        <v>334</v>
      </c>
      <c r="C146" s="645"/>
      <c r="D146" s="646"/>
      <c r="E146" s="493"/>
      <c r="F146" s="205"/>
      <c r="G146" s="205">
        <v>74.239999999999995</v>
      </c>
      <c r="H146" s="205">
        <v>74.239999999999995</v>
      </c>
      <c r="I146" s="284">
        <f t="shared" si="36"/>
        <v>96.236363636363635</v>
      </c>
      <c r="J146" s="285">
        <f t="shared" si="37"/>
        <v>73.64</v>
      </c>
      <c r="K146" s="136">
        <f t="shared" si="38"/>
        <v>95.63636363636364</v>
      </c>
      <c r="L146" s="136">
        <f t="shared" si="39"/>
        <v>96.236363636363635</v>
      </c>
      <c r="P146" s="192"/>
      <c r="Q146" s="655" t="s">
        <v>620</v>
      </c>
      <c r="R146" s="655"/>
      <c r="S146" s="655"/>
      <c r="T146" s="655"/>
      <c r="U146" s="655"/>
      <c r="V146" s="655"/>
      <c r="W146" s="655"/>
      <c r="X146" s="655"/>
      <c r="Y146" s="235"/>
      <c r="Z146" s="235"/>
      <c r="AA146" s="235"/>
    </row>
    <row r="147" spans="1:27" ht="49.9" customHeight="1" x14ac:dyDescent="0.7">
      <c r="A147" s="204">
        <v>3555</v>
      </c>
      <c r="B147" s="646" t="s">
        <v>511</v>
      </c>
      <c r="C147" s="659"/>
      <c r="D147" s="659"/>
      <c r="E147" s="493"/>
      <c r="F147" s="205"/>
      <c r="G147" s="205">
        <v>60.24</v>
      </c>
      <c r="H147" s="205">
        <v>60.24</v>
      </c>
      <c r="I147" s="284">
        <f t="shared" si="36"/>
        <v>78.054545454545448</v>
      </c>
      <c r="J147" s="285">
        <f t="shared" si="37"/>
        <v>59.64</v>
      </c>
      <c r="K147" s="136">
        <f t="shared" si="38"/>
        <v>77.454545454545453</v>
      </c>
      <c r="L147" s="136">
        <f t="shared" si="39"/>
        <v>78.054545454545448</v>
      </c>
      <c r="M147" s="16"/>
      <c r="P147" s="99">
        <v>1451</v>
      </c>
      <c r="Q147" s="444" t="s">
        <v>227</v>
      </c>
      <c r="R147" s="444"/>
      <c r="S147" s="444"/>
      <c r="T147" s="108"/>
      <c r="U147" s="236"/>
      <c r="V147" s="108">
        <v>27.98</v>
      </c>
      <c r="W147" s="108">
        <v>27.22</v>
      </c>
      <c r="X147" s="108">
        <f>AA147</f>
        <v>36.158441558441559</v>
      </c>
      <c r="Y147" s="223">
        <f>V147-0.6</f>
        <v>27.38</v>
      </c>
      <c r="Z147" s="235">
        <f>SUM(Y147/0.77)</f>
        <v>35.558441558441558</v>
      </c>
      <c r="AA147" s="235">
        <f>SUM(Z147+0.6)</f>
        <v>36.158441558441559</v>
      </c>
    </row>
    <row r="148" spans="1:27" ht="49.9" customHeight="1" x14ac:dyDescent="0.7">
      <c r="A148" s="204">
        <v>3552</v>
      </c>
      <c r="B148" s="645" t="s">
        <v>335</v>
      </c>
      <c r="C148" s="645"/>
      <c r="D148" s="646"/>
      <c r="E148" s="493"/>
      <c r="F148" s="205"/>
      <c r="G148" s="205">
        <v>58.24</v>
      </c>
      <c r="H148" s="205">
        <v>58.24</v>
      </c>
      <c r="I148" s="284">
        <f t="shared" si="36"/>
        <v>75.457142857142856</v>
      </c>
      <c r="J148" s="285">
        <f t="shared" si="37"/>
        <v>57.64</v>
      </c>
      <c r="K148" s="136">
        <f t="shared" si="38"/>
        <v>74.857142857142861</v>
      </c>
      <c r="L148" s="136">
        <f t="shared" si="39"/>
        <v>75.457142857142856</v>
      </c>
      <c r="M148" s="16"/>
      <c r="P148" s="192"/>
      <c r="Q148" s="655" t="s">
        <v>621</v>
      </c>
      <c r="R148" s="655"/>
      <c r="S148" s="655"/>
      <c r="T148" s="655"/>
      <c r="U148" s="655"/>
      <c r="V148" s="655"/>
      <c r="W148" s="655"/>
      <c r="X148" s="655"/>
      <c r="Y148" s="223">
        <f>V148-0.6</f>
        <v>-0.6</v>
      </c>
      <c r="Z148" s="235">
        <f>SUM(Y148/0.77)</f>
        <v>-0.77922077922077915</v>
      </c>
      <c r="AA148" s="235">
        <f>SUM(Z148+0.6)</f>
        <v>-0.17922077922077917</v>
      </c>
    </row>
    <row r="149" spans="1:27" ht="49.9" customHeight="1" x14ac:dyDescent="0.7">
      <c r="A149" s="204">
        <v>3561</v>
      </c>
      <c r="B149" s="446" t="s">
        <v>592</v>
      </c>
      <c r="C149" s="446"/>
      <c r="D149" s="446"/>
      <c r="E149" s="493"/>
      <c r="F149" s="205"/>
      <c r="G149" s="205">
        <v>58.24</v>
      </c>
      <c r="H149" s="205">
        <v>58.24</v>
      </c>
      <c r="I149" s="284">
        <f t="shared" si="36"/>
        <v>75.457142857142856</v>
      </c>
      <c r="J149" s="285">
        <f t="shared" si="37"/>
        <v>57.64</v>
      </c>
      <c r="K149" s="136">
        <f t="shared" si="38"/>
        <v>74.857142857142861</v>
      </c>
      <c r="L149" s="136">
        <f t="shared" si="39"/>
        <v>75.457142857142856</v>
      </c>
      <c r="M149" s="16"/>
      <c r="P149" s="99">
        <v>1448</v>
      </c>
      <c r="Q149" s="444" t="s">
        <v>227</v>
      </c>
      <c r="R149" s="444"/>
      <c r="S149" s="444"/>
      <c r="T149" s="108"/>
      <c r="U149" s="236"/>
      <c r="V149" s="108">
        <v>27.98</v>
      </c>
      <c r="W149" s="108">
        <v>27.22</v>
      </c>
      <c r="X149" s="108">
        <f>AA149</f>
        <v>36.158441558441559</v>
      </c>
      <c r="Y149" s="223">
        <f>V149-0.6</f>
        <v>27.38</v>
      </c>
      <c r="Z149" s="235">
        <f>SUM(Y149/0.77)</f>
        <v>35.558441558441558</v>
      </c>
      <c r="AA149" s="235">
        <f>SUM(Z149+0.6)</f>
        <v>36.158441558441559</v>
      </c>
    </row>
    <row r="150" spans="1:27" ht="49.9" customHeight="1" x14ac:dyDescent="0.7">
      <c r="A150" s="204">
        <v>3560</v>
      </c>
      <c r="B150" s="407" t="s">
        <v>594</v>
      </c>
      <c r="C150" s="286"/>
      <c r="D150" s="286"/>
      <c r="E150" s="493"/>
      <c r="F150" s="205"/>
      <c r="G150" s="205">
        <v>74.239999999999995</v>
      </c>
      <c r="H150" s="205">
        <v>74.239999999999995</v>
      </c>
      <c r="I150" s="284">
        <f t="shared" si="36"/>
        <v>96.236363636363635</v>
      </c>
      <c r="J150" s="285">
        <f t="shared" si="37"/>
        <v>73.64</v>
      </c>
      <c r="K150" s="136">
        <f t="shared" si="38"/>
        <v>95.63636363636364</v>
      </c>
      <c r="L150" s="136">
        <f t="shared" si="39"/>
        <v>96.236363636363635</v>
      </c>
      <c r="M150" s="16"/>
      <c r="P150" s="192"/>
      <c r="Q150" s="655" t="s">
        <v>565</v>
      </c>
      <c r="R150" s="655"/>
      <c r="S150" s="655"/>
      <c r="T150" s="655"/>
      <c r="U150" s="655"/>
      <c r="V150" s="655"/>
      <c r="W150" s="655"/>
      <c r="X150" s="655"/>
      <c r="Y150" s="235"/>
      <c r="Z150" s="235"/>
      <c r="AA150" s="235"/>
    </row>
    <row r="151" spans="1:27" ht="49.9" customHeight="1" x14ac:dyDescent="0.7">
      <c r="A151" s="648" t="s">
        <v>96</v>
      </c>
      <c r="B151" s="649"/>
      <c r="C151" s="649"/>
      <c r="D151" s="649"/>
      <c r="E151" s="649"/>
      <c r="F151" s="649"/>
      <c r="G151" s="649"/>
      <c r="H151" s="649"/>
      <c r="I151" s="650"/>
      <c r="J151" s="17"/>
      <c r="K151" s="16"/>
      <c r="L151" s="16"/>
      <c r="M151" s="16"/>
      <c r="P151" s="99">
        <v>1447</v>
      </c>
      <c r="Q151" s="444" t="s">
        <v>227</v>
      </c>
      <c r="R151" s="444"/>
      <c r="S151" s="444"/>
      <c r="T151" s="108"/>
      <c r="U151" s="236"/>
      <c r="V151" s="108">
        <v>27.98</v>
      </c>
      <c r="W151" s="108">
        <v>27.22</v>
      </c>
      <c r="X151" s="108">
        <f>AA151</f>
        <v>36.158441558441559</v>
      </c>
      <c r="Y151" s="223">
        <f>V151-0.6</f>
        <v>27.38</v>
      </c>
      <c r="Z151" s="235">
        <f>SUM(Y151/0.77)</f>
        <v>35.558441558441558</v>
      </c>
      <c r="AA151" s="235">
        <f>SUM(Z151+0.6)</f>
        <v>36.158441558441559</v>
      </c>
    </row>
    <row r="152" spans="1:27" ht="49.9" customHeight="1" x14ac:dyDescent="0.7">
      <c r="A152" s="204">
        <v>4900</v>
      </c>
      <c r="B152" s="287" t="s">
        <v>338</v>
      </c>
      <c r="C152" s="288"/>
      <c r="D152" s="292"/>
      <c r="E152" s="205">
        <v>1.76</v>
      </c>
      <c r="F152" s="204"/>
      <c r="G152" s="205">
        <v>34.99</v>
      </c>
      <c r="H152" s="205">
        <v>33.229999999999997</v>
      </c>
      <c r="I152" s="205">
        <f t="shared" ref="I152:I158" si="40">L152</f>
        <v>45.262337662337664</v>
      </c>
      <c r="J152" s="285">
        <f t="shared" ref="J152:J158" si="41">G152-0.6</f>
        <v>34.39</v>
      </c>
      <c r="K152" s="136">
        <f t="shared" ref="K152:K158" si="42">SUM(J152/0.77)</f>
        <v>44.662337662337663</v>
      </c>
      <c r="L152" s="136">
        <f t="shared" ref="L152:L158" si="43">SUM(K152+0.6)</f>
        <v>45.262337662337664</v>
      </c>
      <c r="M152" s="16"/>
      <c r="P152" s="192"/>
      <c r="Q152" s="655" t="s">
        <v>312</v>
      </c>
      <c r="R152" s="655"/>
      <c r="S152" s="655"/>
      <c r="T152" s="655"/>
      <c r="U152" s="655"/>
      <c r="V152" s="655"/>
      <c r="W152" s="655"/>
      <c r="X152" s="655"/>
      <c r="Y152" s="223">
        <f>V152-0.6</f>
        <v>-0.6</v>
      </c>
      <c r="Z152" s="235">
        <f>SUM(Y152/0.77)</f>
        <v>-0.77922077922077915</v>
      </c>
      <c r="AA152" s="235">
        <f>SUM(Z152+0.6)</f>
        <v>-0.17922077922077917</v>
      </c>
    </row>
    <row r="153" spans="1:27" ht="49.9" customHeight="1" x14ac:dyDescent="0.7">
      <c r="A153" s="204">
        <v>4927</v>
      </c>
      <c r="B153" s="288" t="s">
        <v>339</v>
      </c>
      <c r="C153" s="288"/>
      <c r="D153" s="292"/>
      <c r="E153" s="205">
        <v>1.76</v>
      </c>
      <c r="F153" s="204"/>
      <c r="G153" s="205">
        <v>34.99</v>
      </c>
      <c r="H153" s="205">
        <v>33.229999999999997</v>
      </c>
      <c r="I153" s="205">
        <f t="shared" si="40"/>
        <v>45.262337662337664</v>
      </c>
      <c r="J153" s="285">
        <f t="shared" si="41"/>
        <v>34.39</v>
      </c>
      <c r="K153" s="136">
        <f t="shared" si="42"/>
        <v>44.662337662337663</v>
      </c>
      <c r="L153" s="136">
        <f t="shared" si="43"/>
        <v>45.262337662337664</v>
      </c>
      <c r="M153" s="16"/>
      <c r="P153" s="99">
        <v>1520</v>
      </c>
      <c r="Q153" s="444" t="s">
        <v>313</v>
      </c>
      <c r="R153" s="444"/>
      <c r="S153" s="444"/>
      <c r="T153" s="108"/>
      <c r="U153" s="236"/>
      <c r="V153" s="108">
        <v>32.69</v>
      </c>
      <c r="W153" s="108">
        <v>31.22</v>
      </c>
      <c r="X153" s="108">
        <f>AA153</f>
        <v>42.275324675324669</v>
      </c>
      <c r="Y153" s="223">
        <f>V153-0.6</f>
        <v>32.089999999999996</v>
      </c>
      <c r="Z153" s="235">
        <f>SUM(Y153/0.77)</f>
        <v>41.675324675324667</v>
      </c>
      <c r="AA153" s="235">
        <f>SUM(Z153+0.6)</f>
        <v>42.275324675324669</v>
      </c>
    </row>
    <row r="154" spans="1:27" ht="49.9" customHeight="1" x14ac:dyDescent="0.7">
      <c r="A154" s="204">
        <v>4929</v>
      </c>
      <c r="B154" s="287" t="s">
        <v>340</v>
      </c>
      <c r="C154" s="288"/>
      <c r="D154" s="291"/>
      <c r="E154" s="205">
        <v>2.1</v>
      </c>
      <c r="F154" s="204"/>
      <c r="G154" s="205">
        <v>73.989999999999995</v>
      </c>
      <c r="H154" s="205">
        <v>71.89</v>
      </c>
      <c r="I154" s="205">
        <f t="shared" si="40"/>
        <v>95.911688311688309</v>
      </c>
      <c r="J154" s="285">
        <f t="shared" si="41"/>
        <v>73.39</v>
      </c>
      <c r="K154" s="136">
        <f t="shared" si="42"/>
        <v>95.311688311688314</v>
      </c>
      <c r="L154" s="136">
        <f t="shared" si="43"/>
        <v>95.911688311688309</v>
      </c>
      <c r="M154" s="16"/>
      <c r="P154" s="99">
        <v>1529</v>
      </c>
      <c r="Q154" s="638" t="s">
        <v>438</v>
      </c>
      <c r="R154" s="638"/>
      <c r="S154" s="638"/>
      <c r="T154" s="108"/>
      <c r="U154" s="99">
        <v>18.96</v>
      </c>
      <c r="V154" s="108">
        <v>14.99</v>
      </c>
      <c r="W154" s="108">
        <v>24.99</v>
      </c>
      <c r="X154" s="108">
        <f>AA154</f>
        <v>19.354025974025973</v>
      </c>
      <c r="Y154" s="223">
        <f>V154-0.38</f>
        <v>14.61</v>
      </c>
      <c r="Z154" s="235">
        <f>SUM(Y154/0.77)</f>
        <v>18.974025974025974</v>
      </c>
      <c r="AA154" s="235">
        <f>SUM(Z154+0.38)</f>
        <v>19.354025974025973</v>
      </c>
    </row>
    <row r="155" spans="1:27" ht="49.9" customHeight="1" x14ac:dyDescent="0.65">
      <c r="A155" s="204">
        <v>4903</v>
      </c>
      <c r="B155" s="287" t="s">
        <v>341</v>
      </c>
      <c r="C155" s="288"/>
      <c r="D155" s="292"/>
      <c r="E155" s="205">
        <v>1.76</v>
      </c>
      <c r="F155" s="204"/>
      <c r="G155" s="205">
        <v>34.99</v>
      </c>
      <c r="H155" s="205">
        <v>33.229999999999997</v>
      </c>
      <c r="I155" s="205">
        <f t="shared" si="40"/>
        <v>45.262337662337664</v>
      </c>
      <c r="J155" s="285">
        <f t="shared" si="41"/>
        <v>34.39</v>
      </c>
      <c r="K155" s="136">
        <f t="shared" si="42"/>
        <v>44.662337662337663</v>
      </c>
      <c r="L155" s="136">
        <f t="shared" si="43"/>
        <v>45.262337662337664</v>
      </c>
      <c r="P155" s="192"/>
      <c r="Q155" s="629" t="s">
        <v>461</v>
      </c>
      <c r="R155" s="629"/>
      <c r="S155" s="629"/>
      <c r="T155" s="629"/>
      <c r="U155" s="629"/>
      <c r="V155" s="629"/>
      <c r="W155" s="629"/>
      <c r="X155" s="629"/>
      <c r="Y155" s="235"/>
      <c r="Z155" s="235"/>
      <c r="AA155" s="235"/>
    </row>
    <row r="156" spans="1:27" ht="49.9" customHeight="1" x14ac:dyDescent="0.65">
      <c r="A156" s="204">
        <v>4923</v>
      </c>
      <c r="B156" s="287" t="s">
        <v>342</v>
      </c>
      <c r="C156" s="288"/>
      <c r="D156" s="292"/>
      <c r="E156" s="205">
        <v>1.76</v>
      </c>
      <c r="F156" s="204"/>
      <c r="G156" s="205">
        <v>36.99</v>
      </c>
      <c r="H156" s="205">
        <v>35.229999999999997</v>
      </c>
      <c r="I156" s="205">
        <f t="shared" si="40"/>
        <v>47.859740259740263</v>
      </c>
      <c r="J156" s="285">
        <f t="shared" si="41"/>
        <v>36.39</v>
      </c>
      <c r="K156" s="136">
        <f t="shared" si="42"/>
        <v>47.259740259740262</v>
      </c>
      <c r="L156" s="136">
        <f t="shared" si="43"/>
        <v>47.859740259740263</v>
      </c>
      <c r="P156" s="99">
        <v>1490</v>
      </c>
      <c r="Q156" s="252" t="s">
        <v>462</v>
      </c>
      <c r="R156" s="252"/>
      <c r="S156" s="252"/>
      <c r="T156" s="494"/>
      <c r="U156" s="99">
        <v>17.170000000000002</v>
      </c>
      <c r="V156" s="18">
        <v>9.99</v>
      </c>
      <c r="W156" s="18">
        <v>19.98</v>
      </c>
      <c r="X156" s="44">
        <f>AA156</f>
        <v>12.839610389610391</v>
      </c>
      <c r="Y156" s="17">
        <f>V156-0.45</f>
        <v>9.5400000000000009</v>
      </c>
      <c r="Z156" s="16">
        <f>SUM(Y156/0.77)</f>
        <v>12.389610389610391</v>
      </c>
      <c r="AA156" s="16">
        <f>SUM(Z156+0.45)</f>
        <v>12.839610389610391</v>
      </c>
    </row>
    <row r="157" spans="1:27" ht="49.9" customHeight="1" x14ac:dyDescent="0.7">
      <c r="A157" s="204">
        <v>4925</v>
      </c>
      <c r="B157" s="287" t="s">
        <v>343</v>
      </c>
      <c r="C157" s="288"/>
      <c r="D157" s="292"/>
      <c r="E157" s="205">
        <v>1.76</v>
      </c>
      <c r="F157" s="204"/>
      <c r="G157" s="205">
        <v>36.99</v>
      </c>
      <c r="H157" s="205">
        <v>35.229999999999997</v>
      </c>
      <c r="I157" s="205">
        <f t="shared" si="40"/>
        <v>47.859740259740263</v>
      </c>
      <c r="J157" s="285">
        <f t="shared" si="41"/>
        <v>36.39</v>
      </c>
      <c r="K157" s="136">
        <f t="shared" si="42"/>
        <v>47.259740259740262</v>
      </c>
      <c r="L157" s="136">
        <f t="shared" si="43"/>
        <v>47.859740259740263</v>
      </c>
      <c r="M157" s="501"/>
      <c r="P157" s="192"/>
      <c r="Q157" s="655" t="s">
        <v>468</v>
      </c>
      <c r="R157" s="655"/>
      <c r="S157" s="655"/>
      <c r="T157" s="655"/>
      <c r="U157" s="655"/>
      <c r="V157" s="655"/>
      <c r="W157" s="655"/>
      <c r="X157" s="655"/>
      <c r="Y157" s="235"/>
      <c r="Z157" s="235"/>
      <c r="AA157" s="235"/>
    </row>
    <row r="158" spans="1:27" ht="49.9" customHeight="1" x14ac:dyDescent="0.7">
      <c r="A158" s="204">
        <v>4933</v>
      </c>
      <c r="B158" s="446" t="s">
        <v>344</v>
      </c>
      <c r="C158" s="446"/>
      <c r="D158" s="450"/>
      <c r="E158" s="204">
        <v>1.76</v>
      </c>
      <c r="F158" s="204"/>
      <c r="G158" s="205">
        <v>64.989999999999995</v>
      </c>
      <c r="H158" s="205">
        <v>63.23</v>
      </c>
      <c r="I158" s="205">
        <f t="shared" si="40"/>
        <v>84.223376623376623</v>
      </c>
      <c r="J158" s="285">
        <f t="shared" si="41"/>
        <v>64.39</v>
      </c>
      <c r="K158" s="136">
        <f t="shared" si="42"/>
        <v>83.623376623376629</v>
      </c>
      <c r="L158" s="136">
        <f t="shared" si="43"/>
        <v>84.223376623376623</v>
      </c>
      <c r="M158" s="501"/>
      <c r="P158" s="99">
        <v>1150</v>
      </c>
      <c r="Q158" s="444" t="s">
        <v>227</v>
      </c>
      <c r="R158" s="444"/>
      <c r="S158" s="444"/>
      <c r="T158" s="108"/>
      <c r="U158" s="236"/>
      <c r="V158" s="108">
        <v>27.22</v>
      </c>
      <c r="W158" s="108">
        <v>27.22</v>
      </c>
      <c r="X158" s="108">
        <f>AA158</f>
        <v>35.171428571428571</v>
      </c>
      <c r="Y158" s="223">
        <f>V158-0.6</f>
        <v>26.619999999999997</v>
      </c>
      <c r="Z158" s="235">
        <f>SUM(Y158/0.77)</f>
        <v>34.571428571428569</v>
      </c>
      <c r="AA158" s="235">
        <f>SUM(Z158+0.6)</f>
        <v>35.171428571428571</v>
      </c>
    </row>
    <row r="159" spans="1:27" ht="49.9" customHeight="1" x14ac:dyDescent="0.6">
      <c r="A159" s="648" t="s">
        <v>94</v>
      </c>
      <c r="B159" s="649"/>
      <c r="C159" s="649"/>
      <c r="D159" s="649"/>
      <c r="E159" s="649"/>
      <c r="F159" s="649"/>
      <c r="G159" s="649"/>
      <c r="H159" s="649"/>
      <c r="I159" s="650"/>
      <c r="J159" s="17"/>
      <c r="K159" s="16"/>
      <c r="L159" s="16"/>
      <c r="M159" s="501"/>
      <c r="P159" s="69"/>
      <c r="Q159" s="720" t="s">
        <v>455</v>
      </c>
      <c r="R159" s="720"/>
      <c r="S159" s="720"/>
      <c r="T159" s="720"/>
      <c r="U159" s="720"/>
      <c r="V159" s="720"/>
      <c r="W159" s="720"/>
      <c r="X159" s="720"/>
      <c r="Y159" s="235"/>
      <c r="Z159" s="235"/>
      <c r="AA159" s="235"/>
    </row>
    <row r="160" spans="1:27" ht="49.9" customHeight="1" x14ac:dyDescent="0.7">
      <c r="A160" s="295">
        <v>4501</v>
      </c>
      <c r="B160" s="287" t="s">
        <v>345</v>
      </c>
      <c r="C160" s="288"/>
      <c r="D160" s="291"/>
      <c r="E160" s="205">
        <v>1.76</v>
      </c>
      <c r="F160" s="204"/>
      <c r="G160" s="205">
        <v>68.989999999999995</v>
      </c>
      <c r="H160" s="205">
        <v>67.23</v>
      </c>
      <c r="I160" s="205">
        <f t="shared" ref="I160:I167" si="44">L160</f>
        <v>89.418181818181807</v>
      </c>
      <c r="J160" s="285">
        <f t="shared" ref="J160:J167" si="45">G160-0.6</f>
        <v>68.39</v>
      </c>
      <c r="K160" s="136">
        <f t="shared" ref="K160:K167" si="46">SUM(J160/0.77)</f>
        <v>88.818181818181813</v>
      </c>
      <c r="L160" s="136">
        <f t="shared" ref="L160:L167" si="47">SUM(K160+0.6)</f>
        <v>89.418181818181807</v>
      </c>
      <c r="P160" s="99">
        <v>1530</v>
      </c>
      <c r="Q160" s="638" t="s">
        <v>456</v>
      </c>
      <c r="R160" s="638"/>
      <c r="S160" s="638"/>
      <c r="T160" s="108"/>
      <c r="U160" s="236"/>
      <c r="V160" s="108">
        <v>28.48</v>
      </c>
      <c r="W160" s="108">
        <v>27.82</v>
      </c>
      <c r="X160" s="108">
        <f>AA160</f>
        <v>36.807792207792204</v>
      </c>
      <c r="Y160" s="223">
        <f t="shared" ref="Y160:Y166" si="48">V160-0.6</f>
        <v>27.88</v>
      </c>
      <c r="Z160" s="235">
        <f t="shared" ref="Z160:Z167" si="49">SUM(Y160/0.77)</f>
        <v>36.207792207792203</v>
      </c>
      <c r="AA160" s="235">
        <f t="shared" ref="AA160:AA166" si="50">SUM(Z160+0.6)</f>
        <v>36.807792207792204</v>
      </c>
    </row>
    <row r="161" spans="1:27" ht="49.9" customHeight="1" x14ac:dyDescent="0.7">
      <c r="A161" s="204">
        <v>4508</v>
      </c>
      <c r="B161" s="287" t="s">
        <v>346</v>
      </c>
      <c r="C161" s="288"/>
      <c r="D161" s="291"/>
      <c r="E161" s="205">
        <v>2.06</v>
      </c>
      <c r="F161" s="204"/>
      <c r="G161" s="205">
        <v>44.29</v>
      </c>
      <c r="H161" s="205">
        <v>42.23</v>
      </c>
      <c r="I161" s="205">
        <f t="shared" si="44"/>
        <v>57.340259740259739</v>
      </c>
      <c r="J161" s="285">
        <f t="shared" si="45"/>
        <v>43.69</v>
      </c>
      <c r="K161" s="136">
        <f t="shared" si="46"/>
        <v>56.740259740259738</v>
      </c>
      <c r="L161" s="136">
        <f t="shared" si="47"/>
        <v>57.340259740259739</v>
      </c>
      <c r="P161" s="99">
        <v>1531</v>
      </c>
      <c r="Q161" s="252" t="s">
        <v>457</v>
      </c>
      <c r="R161" s="252"/>
      <c r="S161" s="252"/>
      <c r="T161" s="108"/>
      <c r="U161" s="236"/>
      <c r="V161" s="108">
        <v>28.48</v>
      </c>
      <c r="W161" s="108">
        <v>27.82</v>
      </c>
      <c r="X161" s="108">
        <f>AA161</f>
        <v>36.807792207792204</v>
      </c>
      <c r="Y161" s="223">
        <f t="shared" si="48"/>
        <v>27.88</v>
      </c>
      <c r="Z161" s="235">
        <f t="shared" si="49"/>
        <v>36.207792207792203</v>
      </c>
      <c r="AA161" s="235">
        <f t="shared" si="50"/>
        <v>36.807792207792204</v>
      </c>
    </row>
    <row r="162" spans="1:27" ht="49.9" customHeight="1" x14ac:dyDescent="0.7">
      <c r="A162" s="204">
        <v>4509</v>
      </c>
      <c r="B162" s="287" t="s">
        <v>347</v>
      </c>
      <c r="C162" s="288"/>
      <c r="D162" s="291"/>
      <c r="E162" s="205">
        <v>2.06</v>
      </c>
      <c r="F162" s="204"/>
      <c r="G162" s="205">
        <v>44.29</v>
      </c>
      <c r="H162" s="205">
        <v>42.23</v>
      </c>
      <c r="I162" s="205">
        <f t="shared" si="44"/>
        <v>57.340259740259739</v>
      </c>
      <c r="J162" s="285">
        <f t="shared" si="45"/>
        <v>43.69</v>
      </c>
      <c r="K162" s="136">
        <f t="shared" si="46"/>
        <v>56.740259740259738</v>
      </c>
      <c r="L162" s="136">
        <f t="shared" si="47"/>
        <v>57.340259740259739</v>
      </c>
      <c r="P162" s="99">
        <v>1549</v>
      </c>
      <c r="Q162" s="465" t="s">
        <v>622</v>
      </c>
      <c r="R162" s="252"/>
      <c r="S162" s="466"/>
      <c r="T162" s="108"/>
      <c r="U162" s="236"/>
      <c r="V162" s="108">
        <v>25.99</v>
      </c>
      <c r="W162" s="108">
        <v>27.82</v>
      </c>
      <c r="X162" s="108">
        <f>AA162</f>
        <v>33.574025974025972</v>
      </c>
      <c r="Y162" s="223">
        <f t="shared" si="48"/>
        <v>25.389999999999997</v>
      </c>
      <c r="Z162" s="235">
        <f t="shared" si="49"/>
        <v>32.97402597402597</v>
      </c>
      <c r="AA162" s="235">
        <f t="shared" si="50"/>
        <v>33.574025974025972</v>
      </c>
    </row>
    <row r="163" spans="1:27" ht="49.9" customHeight="1" x14ac:dyDescent="0.7">
      <c r="A163" s="295">
        <v>4500</v>
      </c>
      <c r="B163" s="287" t="s">
        <v>348</v>
      </c>
      <c r="C163" s="288"/>
      <c r="D163" s="291"/>
      <c r="E163" s="205">
        <v>1.76</v>
      </c>
      <c r="F163" s="204"/>
      <c r="G163" s="205">
        <v>50.99</v>
      </c>
      <c r="H163" s="205">
        <v>49.23</v>
      </c>
      <c r="I163" s="205">
        <f t="shared" si="44"/>
        <v>66.041558441558436</v>
      </c>
      <c r="J163" s="285">
        <f t="shared" si="45"/>
        <v>50.39</v>
      </c>
      <c r="K163" s="136">
        <f t="shared" si="46"/>
        <v>65.441558441558442</v>
      </c>
      <c r="L163" s="136">
        <f t="shared" si="47"/>
        <v>66.041558441558436</v>
      </c>
      <c r="P163" s="448"/>
      <c r="Q163" s="719" t="s">
        <v>304</v>
      </c>
      <c r="R163" s="719"/>
      <c r="S163" s="719"/>
      <c r="T163" s="719"/>
      <c r="U163" s="719"/>
      <c r="V163" s="719"/>
      <c r="W163" s="719"/>
      <c r="X163" s="719"/>
      <c r="Y163" s="223">
        <f t="shared" si="48"/>
        <v>-0.6</v>
      </c>
      <c r="Z163" s="235">
        <f t="shared" si="49"/>
        <v>-0.77922077922077915</v>
      </c>
      <c r="AA163" s="235">
        <f t="shared" si="50"/>
        <v>-0.17922077922077917</v>
      </c>
    </row>
    <row r="164" spans="1:27" ht="49.9" customHeight="1" x14ac:dyDescent="0.7">
      <c r="A164" s="204">
        <v>5209</v>
      </c>
      <c r="B164" s="287" t="s">
        <v>673</v>
      </c>
      <c r="C164" s="288"/>
      <c r="D164" s="291"/>
      <c r="E164" s="439"/>
      <c r="F164" s="204"/>
      <c r="G164" s="205">
        <v>51.99</v>
      </c>
      <c r="H164" s="205">
        <v>39.99</v>
      </c>
      <c r="I164" s="205">
        <f t="shared" si="44"/>
        <v>67.340259740259739</v>
      </c>
      <c r="J164" s="285">
        <f t="shared" si="45"/>
        <v>51.39</v>
      </c>
      <c r="K164" s="136">
        <f t="shared" si="46"/>
        <v>66.740259740259745</v>
      </c>
      <c r="L164" s="136">
        <f t="shared" si="47"/>
        <v>67.340259740259739</v>
      </c>
      <c r="P164" s="99">
        <v>1502</v>
      </c>
      <c r="Q164" s="638" t="s">
        <v>227</v>
      </c>
      <c r="R164" s="638"/>
      <c r="S164" s="638"/>
      <c r="T164" s="108"/>
      <c r="U164" s="108">
        <v>3.2</v>
      </c>
      <c r="V164" s="99">
        <v>20.48</v>
      </c>
      <c r="W164" s="99">
        <v>19.82</v>
      </c>
      <c r="X164" s="108">
        <f>AA164</f>
        <v>26.418181818181818</v>
      </c>
      <c r="Y164" s="223">
        <f t="shared" si="48"/>
        <v>19.88</v>
      </c>
      <c r="Z164" s="235">
        <f t="shared" si="49"/>
        <v>25.818181818181817</v>
      </c>
      <c r="AA164" s="235">
        <f t="shared" si="50"/>
        <v>26.418181818181818</v>
      </c>
    </row>
    <row r="165" spans="1:27" ht="49.9" customHeight="1" x14ac:dyDescent="0.7">
      <c r="A165" s="204">
        <v>5208</v>
      </c>
      <c r="B165" s="287" t="s">
        <v>672</v>
      </c>
      <c r="C165" s="288"/>
      <c r="D165" s="291"/>
      <c r="E165" s="205"/>
      <c r="F165" s="204"/>
      <c r="G165" s="205">
        <v>68.989999999999995</v>
      </c>
      <c r="H165" s="205">
        <v>51.23</v>
      </c>
      <c r="I165" s="205">
        <f t="shared" si="44"/>
        <v>89.418181818181807</v>
      </c>
      <c r="J165" s="285">
        <f t="shared" si="45"/>
        <v>68.39</v>
      </c>
      <c r="K165" s="136">
        <f t="shared" si="46"/>
        <v>88.818181818181813</v>
      </c>
      <c r="L165" s="136">
        <f t="shared" si="47"/>
        <v>89.418181818181807</v>
      </c>
      <c r="P165" s="192"/>
      <c r="Q165" s="665" t="s">
        <v>458</v>
      </c>
      <c r="R165" s="665"/>
      <c r="S165" s="665"/>
      <c r="T165" s="665"/>
      <c r="U165" s="665"/>
      <c r="V165" s="665"/>
      <c r="W165" s="665"/>
      <c r="X165" s="665"/>
      <c r="Y165" s="223">
        <f t="shared" si="48"/>
        <v>-0.6</v>
      </c>
      <c r="Z165" s="235">
        <f t="shared" si="49"/>
        <v>-0.77922077922077915</v>
      </c>
      <c r="AA165" s="235">
        <f t="shared" si="50"/>
        <v>-0.17922077922077917</v>
      </c>
    </row>
    <row r="166" spans="1:27" ht="49.9" customHeight="1" x14ac:dyDescent="0.7">
      <c r="A166" s="204">
        <v>4530</v>
      </c>
      <c r="B166" s="133" t="s">
        <v>636</v>
      </c>
      <c r="C166" s="133"/>
      <c r="D166" s="449"/>
      <c r="E166" s="205">
        <v>0.76</v>
      </c>
      <c r="F166" s="204"/>
      <c r="G166" s="205">
        <v>51.99</v>
      </c>
      <c r="H166" s="205">
        <v>78.23</v>
      </c>
      <c r="I166" s="205">
        <f t="shared" si="44"/>
        <v>67.340259740259739</v>
      </c>
      <c r="J166" s="285">
        <f t="shared" si="45"/>
        <v>51.39</v>
      </c>
      <c r="K166" s="136">
        <f t="shared" si="46"/>
        <v>66.740259740259745</v>
      </c>
      <c r="L166" s="136">
        <f t="shared" si="47"/>
        <v>67.340259740259739</v>
      </c>
      <c r="P166" s="99">
        <v>3369</v>
      </c>
      <c r="Q166" s="495" t="s">
        <v>451</v>
      </c>
      <c r="R166" s="373"/>
      <c r="S166" s="374"/>
      <c r="T166" s="399">
        <v>0.8</v>
      </c>
      <c r="U166" s="108"/>
      <c r="V166" s="108">
        <v>27.99</v>
      </c>
      <c r="W166" s="108">
        <v>27.19</v>
      </c>
      <c r="X166" s="108">
        <f>AA166</f>
        <v>36.171428571428571</v>
      </c>
      <c r="Y166" s="223">
        <f t="shared" si="48"/>
        <v>27.389999999999997</v>
      </c>
      <c r="Z166" s="235">
        <f t="shared" si="49"/>
        <v>35.571428571428569</v>
      </c>
      <c r="AA166" s="235">
        <f t="shared" si="50"/>
        <v>36.171428571428571</v>
      </c>
    </row>
    <row r="167" spans="1:27" ht="49.9" customHeight="1" x14ac:dyDescent="0.7">
      <c r="A167" s="204">
        <v>5204</v>
      </c>
      <c r="B167" s="287" t="s">
        <v>637</v>
      </c>
      <c r="C167" s="288"/>
      <c r="D167" s="483"/>
      <c r="E167" s="205">
        <v>0.06</v>
      </c>
      <c r="F167" s="204"/>
      <c r="G167" s="205">
        <v>44.29</v>
      </c>
      <c r="H167" s="205"/>
      <c r="I167" s="205">
        <f t="shared" si="44"/>
        <v>57.340259740259739</v>
      </c>
      <c r="J167" s="285">
        <f t="shared" si="45"/>
        <v>43.69</v>
      </c>
      <c r="K167" s="136">
        <f t="shared" si="46"/>
        <v>56.740259740259738</v>
      </c>
      <c r="L167" s="136">
        <f t="shared" si="47"/>
        <v>57.340259740259739</v>
      </c>
      <c r="P167" s="99">
        <v>3372</v>
      </c>
      <c r="Q167" s="444" t="s">
        <v>567</v>
      </c>
      <c r="R167" s="444"/>
      <c r="S167" s="444" t="s">
        <v>568</v>
      </c>
      <c r="T167" s="108">
        <v>0.12</v>
      </c>
      <c r="U167" s="108"/>
      <c r="V167" s="307">
        <v>23.17</v>
      </c>
      <c r="W167" s="307">
        <v>23.05</v>
      </c>
      <c r="X167" s="307">
        <f>AA167</f>
        <v>30.001298701298701</v>
      </c>
      <c r="Y167" s="300">
        <f>V167-0.3</f>
        <v>22.87</v>
      </c>
      <c r="Z167" s="301">
        <f t="shared" si="49"/>
        <v>29.7012987012987</v>
      </c>
      <c r="AA167" s="301">
        <f>SUM(Z167+0.3)</f>
        <v>30.001298701298701</v>
      </c>
    </row>
    <row r="168" spans="1:27" ht="49.9" customHeight="1" x14ac:dyDescent="0.7">
      <c r="A168" s="648" t="s">
        <v>92</v>
      </c>
      <c r="B168" s="649"/>
      <c r="C168" s="649"/>
      <c r="D168" s="649"/>
      <c r="E168" s="649"/>
      <c r="F168" s="649"/>
      <c r="G168" s="649"/>
      <c r="H168" s="649"/>
      <c r="I168" s="650"/>
      <c r="K168" s="12"/>
      <c r="L168" s="12"/>
      <c r="P168" s="192"/>
      <c r="Q168" s="218" t="s">
        <v>226</v>
      </c>
      <c r="R168" s="101"/>
      <c r="S168" s="192"/>
      <c r="T168" s="192"/>
      <c r="U168" s="101"/>
      <c r="V168" s="192"/>
      <c r="W168" s="192"/>
      <c r="X168" s="192"/>
      <c r="Y168" s="223"/>
      <c r="Z168" s="235"/>
      <c r="AA168" s="235"/>
    </row>
    <row r="169" spans="1:27" ht="49.9" customHeight="1" x14ac:dyDescent="0.7">
      <c r="A169" s="204">
        <v>4696</v>
      </c>
      <c r="B169" s="288" t="s">
        <v>349</v>
      </c>
      <c r="C169" s="288"/>
      <c r="D169" s="291"/>
      <c r="E169" s="439"/>
      <c r="F169" s="296"/>
      <c r="G169" s="205">
        <v>46.24</v>
      </c>
      <c r="H169" s="205">
        <v>46.24</v>
      </c>
      <c r="I169" s="205">
        <f>L169</f>
        <v>59.872727272727275</v>
      </c>
      <c r="J169" s="285">
        <f>G169-0.6</f>
        <v>45.64</v>
      </c>
      <c r="K169" s="136">
        <f>SUM(J169/0.77)</f>
        <v>59.272727272727273</v>
      </c>
      <c r="L169" s="136">
        <f>SUM(K169+0.6)</f>
        <v>59.872727272727275</v>
      </c>
      <c r="P169" s="23">
        <v>4802</v>
      </c>
      <c r="Q169" s="666" t="s">
        <v>494</v>
      </c>
      <c r="R169" s="666"/>
      <c r="S169" s="666"/>
      <c r="T169" s="496"/>
      <c r="U169" s="18"/>
      <c r="V169" s="18">
        <v>27.22</v>
      </c>
      <c r="W169" s="18">
        <v>27.22</v>
      </c>
      <c r="X169" s="18">
        <f>AA169</f>
        <v>35.171428571428571</v>
      </c>
      <c r="Y169" s="16">
        <f>V169-0.6</f>
        <v>26.619999999999997</v>
      </c>
      <c r="Z169" s="12">
        <f>SUM(Y169/0.77)</f>
        <v>34.571428571428569</v>
      </c>
      <c r="AA169" s="12">
        <f>SUM(Z169+0.6)</f>
        <v>35.171428571428571</v>
      </c>
    </row>
    <row r="170" spans="1:27" ht="49.9" customHeight="1" x14ac:dyDescent="0.7">
      <c r="A170" s="204">
        <v>4688</v>
      </c>
      <c r="B170" s="288" t="s">
        <v>350</v>
      </c>
      <c r="C170" s="288"/>
      <c r="D170" s="291"/>
      <c r="E170" s="439"/>
      <c r="F170" s="296"/>
      <c r="G170" s="205">
        <v>70.23</v>
      </c>
      <c r="H170" s="205">
        <v>70.23</v>
      </c>
      <c r="I170" s="205">
        <f>L170</f>
        <v>91.028571428571439</v>
      </c>
      <c r="J170" s="285">
        <f>G170-0.6</f>
        <v>69.63000000000001</v>
      </c>
      <c r="K170" s="136">
        <f>SUM(J170/0.77)</f>
        <v>90.428571428571445</v>
      </c>
      <c r="L170" s="136">
        <f>SUM(K170+0.6)</f>
        <v>91.028571428571439</v>
      </c>
      <c r="P170" s="23">
        <v>4803</v>
      </c>
      <c r="Q170" s="666" t="s">
        <v>495</v>
      </c>
      <c r="R170" s="666"/>
      <c r="S170" s="666"/>
      <c r="T170" s="496"/>
      <c r="U170" s="18"/>
      <c r="V170" s="18">
        <v>27.22</v>
      </c>
      <c r="W170" s="18">
        <v>27.22</v>
      </c>
      <c r="X170" s="18">
        <f>AA170</f>
        <v>35.171428571428571</v>
      </c>
      <c r="Y170" s="16">
        <f>V170-0.6</f>
        <v>26.619999999999997</v>
      </c>
      <c r="Z170" s="12">
        <f>SUM(Y170/0.77)</f>
        <v>34.571428571428569</v>
      </c>
      <c r="AA170" s="12">
        <f>SUM(Z170+0.6)</f>
        <v>35.171428571428571</v>
      </c>
    </row>
    <row r="171" spans="1:27" ht="49.9" customHeight="1" x14ac:dyDescent="0.75">
      <c r="A171" s="632" t="s">
        <v>89</v>
      </c>
      <c r="B171" s="633"/>
      <c r="C171" s="633"/>
      <c r="D171" s="633"/>
      <c r="E171" s="633"/>
      <c r="F171" s="633"/>
      <c r="G171" s="633"/>
      <c r="H171" s="633"/>
      <c r="I171" s="634"/>
      <c r="J171" s="17"/>
      <c r="K171" s="16"/>
      <c r="L171" s="16"/>
      <c r="P171" s="23">
        <v>4800</v>
      </c>
      <c r="Q171" s="447" t="s">
        <v>459</v>
      </c>
      <c r="R171" s="42"/>
      <c r="S171" s="376"/>
      <c r="T171" s="376"/>
      <c r="U171" s="18"/>
      <c r="V171" s="23">
        <v>27.22</v>
      </c>
      <c r="W171" s="23">
        <v>27.22</v>
      </c>
      <c r="X171" s="18">
        <f>AA171</f>
        <v>35.171428571428571</v>
      </c>
      <c r="Y171" s="16">
        <f>V171-0.6</f>
        <v>26.619999999999997</v>
      </c>
      <c r="Z171" s="12">
        <f>SUM(Y171/0.77)</f>
        <v>34.571428571428569</v>
      </c>
      <c r="AA171" s="12">
        <f>SUM(Z171+0.6)</f>
        <v>35.171428571428571</v>
      </c>
    </row>
    <row r="172" spans="1:27" ht="49.9" customHeight="1" x14ac:dyDescent="0.65">
      <c r="A172" s="204">
        <v>4628</v>
      </c>
      <c r="B172" s="288" t="s">
        <v>351</v>
      </c>
      <c r="C172" s="288"/>
      <c r="D172" s="292"/>
      <c r="E172" s="205"/>
      <c r="F172" s="205"/>
      <c r="G172" s="205">
        <v>59.5</v>
      </c>
      <c r="H172" s="205">
        <v>55.24</v>
      </c>
      <c r="I172" s="284">
        <f t="shared" ref="I172:I182" si="51">L172</f>
        <v>77.093506493506482</v>
      </c>
      <c r="J172" s="285">
        <f t="shared" ref="J172:J190" si="52">G172-0.6</f>
        <v>58.9</v>
      </c>
      <c r="K172" s="136">
        <f t="shared" ref="K172:K190" si="53">SUM(J172/0.77)</f>
        <v>76.493506493506487</v>
      </c>
      <c r="L172" s="136">
        <f t="shared" ref="L172:L190" si="54">SUM(K172+0.6)</f>
        <v>77.093506493506482</v>
      </c>
      <c r="P172" s="23">
        <v>4818</v>
      </c>
      <c r="Q172" s="22" t="s">
        <v>460</v>
      </c>
      <c r="R172" s="21"/>
      <c r="S172" s="507"/>
      <c r="T172" s="507"/>
      <c r="U172" s="18"/>
      <c r="V172" s="23">
        <v>27.22</v>
      </c>
      <c r="W172" s="23">
        <v>27.22</v>
      </c>
      <c r="X172" s="18">
        <f>AA172</f>
        <v>35.171428571428571</v>
      </c>
      <c r="Y172" s="16">
        <f>V172-0.6</f>
        <v>26.619999999999997</v>
      </c>
      <c r="Z172" s="12">
        <f>SUM(Y172/0.77)</f>
        <v>34.571428571428569</v>
      </c>
      <c r="AA172" s="12">
        <f>SUM(Z172+0.6)</f>
        <v>35.171428571428571</v>
      </c>
    </row>
    <row r="173" spans="1:27" ht="49.9" customHeight="1" x14ac:dyDescent="0.65">
      <c r="A173" s="204">
        <v>4642</v>
      </c>
      <c r="B173" s="288" t="s">
        <v>360</v>
      </c>
      <c r="C173" s="288"/>
      <c r="D173" s="292"/>
      <c r="E173" s="205"/>
      <c r="F173" s="205"/>
      <c r="G173" s="205">
        <v>59.5</v>
      </c>
      <c r="H173" s="205">
        <v>55.24</v>
      </c>
      <c r="I173" s="297">
        <f t="shared" si="51"/>
        <v>77.093506493506482</v>
      </c>
      <c r="J173" s="285">
        <f t="shared" si="52"/>
        <v>58.9</v>
      </c>
      <c r="K173" s="136">
        <f t="shared" si="53"/>
        <v>76.493506493506487</v>
      </c>
      <c r="L173" s="136">
        <f t="shared" si="54"/>
        <v>77.093506493506482</v>
      </c>
    </row>
    <row r="174" spans="1:27" ht="49.9" customHeight="1" x14ac:dyDescent="0.7">
      <c r="A174" s="204">
        <v>4620</v>
      </c>
      <c r="B174" s="288" t="s">
        <v>352</v>
      </c>
      <c r="C174" s="288"/>
      <c r="D174" s="370"/>
      <c r="E174" s="440"/>
      <c r="F174" s="205"/>
      <c r="G174" s="205">
        <v>31.23</v>
      </c>
      <c r="H174" s="205">
        <v>31.23</v>
      </c>
      <c r="I174" s="284">
        <f t="shared" si="51"/>
        <v>40.37922077922078</v>
      </c>
      <c r="J174" s="285">
        <f t="shared" si="52"/>
        <v>30.63</v>
      </c>
      <c r="K174" s="136">
        <f t="shared" si="53"/>
        <v>39.779220779220779</v>
      </c>
      <c r="L174" s="136">
        <f t="shared" si="54"/>
        <v>40.37922077922078</v>
      </c>
    </row>
    <row r="175" spans="1:27" ht="49.9" customHeight="1" x14ac:dyDescent="0.7">
      <c r="A175" s="204">
        <v>4600</v>
      </c>
      <c r="B175" s="288" t="s">
        <v>354</v>
      </c>
      <c r="C175" s="288"/>
      <c r="D175" s="370"/>
      <c r="E175" s="440"/>
      <c r="F175" s="205"/>
      <c r="G175" s="205">
        <v>31.23</v>
      </c>
      <c r="H175" s="205">
        <v>31.23</v>
      </c>
      <c r="I175" s="284">
        <f t="shared" si="51"/>
        <v>40.37922077922078</v>
      </c>
      <c r="J175" s="285">
        <f t="shared" si="52"/>
        <v>30.63</v>
      </c>
      <c r="K175" s="136">
        <f t="shared" si="53"/>
        <v>39.779220779220779</v>
      </c>
      <c r="L175" s="136">
        <f t="shared" si="54"/>
        <v>40.37922077922078</v>
      </c>
    </row>
    <row r="176" spans="1:27" ht="49.9" customHeight="1" x14ac:dyDescent="0.65">
      <c r="A176" s="204">
        <v>4636</v>
      </c>
      <c r="B176" s="288" t="s">
        <v>355</v>
      </c>
      <c r="C176" s="288"/>
      <c r="D176" s="292"/>
      <c r="E176" s="205"/>
      <c r="F176" s="205"/>
      <c r="G176" s="205">
        <v>31.23</v>
      </c>
      <c r="H176" s="205">
        <v>31.23</v>
      </c>
      <c r="I176" s="284">
        <f t="shared" si="51"/>
        <v>40.37922077922078</v>
      </c>
      <c r="J176" s="285">
        <f t="shared" si="52"/>
        <v>30.63</v>
      </c>
      <c r="K176" s="136">
        <f t="shared" si="53"/>
        <v>39.779220779220779</v>
      </c>
      <c r="L176" s="136">
        <f t="shared" si="54"/>
        <v>40.37922077922078</v>
      </c>
    </row>
    <row r="177" spans="1:12" ht="49.9" customHeight="1" x14ac:dyDescent="0.65">
      <c r="A177" s="204">
        <v>4637</v>
      </c>
      <c r="B177" s="288" t="s">
        <v>644</v>
      </c>
      <c r="C177" s="288"/>
      <c r="D177" s="292"/>
      <c r="E177" s="205"/>
      <c r="F177" s="205"/>
      <c r="G177" s="205">
        <v>48.99</v>
      </c>
      <c r="H177" s="205">
        <v>28.23</v>
      </c>
      <c r="I177" s="284">
        <f t="shared" si="51"/>
        <v>63.444155844155844</v>
      </c>
      <c r="J177" s="285">
        <f t="shared" si="52"/>
        <v>48.39</v>
      </c>
      <c r="K177" s="136">
        <f t="shared" si="53"/>
        <v>62.844155844155843</v>
      </c>
      <c r="L177" s="136">
        <f t="shared" si="54"/>
        <v>63.444155844155844</v>
      </c>
    </row>
    <row r="178" spans="1:12" ht="49.9" customHeight="1" x14ac:dyDescent="0.7">
      <c r="A178" s="204">
        <v>4624</v>
      </c>
      <c r="B178" s="288" t="s">
        <v>357</v>
      </c>
      <c r="C178" s="288"/>
      <c r="D178" s="370"/>
      <c r="E178" s="440"/>
      <c r="F178" s="205"/>
      <c r="G178" s="205">
        <v>31.23</v>
      </c>
      <c r="H178" s="205">
        <v>31.23</v>
      </c>
      <c r="I178" s="284">
        <f t="shared" si="51"/>
        <v>40.37922077922078</v>
      </c>
      <c r="J178" s="285">
        <f t="shared" si="52"/>
        <v>30.63</v>
      </c>
      <c r="K178" s="136">
        <f t="shared" si="53"/>
        <v>39.779220779220779</v>
      </c>
      <c r="L178" s="136">
        <f t="shared" si="54"/>
        <v>40.37922077922078</v>
      </c>
    </row>
    <row r="179" spans="1:12" ht="49.9" customHeight="1" x14ac:dyDescent="0.65">
      <c r="A179" s="204">
        <v>4605</v>
      </c>
      <c r="B179" s="288" t="s">
        <v>359</v>
      </c>
      <c r="C179" s="288"/>
      <c r="D179" s="292"/>
      <c r="E179" s="205"/>
      <c r="F179" s="205"/>
      <c r="G179" s="205">
        <v>38.5</v>
      </c>
      <c r="H179" s="205">
        <v>36.229999999999997</v>
      </c>
      <c r="I179" s="284">
        <f t="shared" si="51"/>
        <v>49.820779220779222</v>
      </c>
      <c r="J179" s="285">
        <f t="shared" si="52"/>
        <v>37.9</v>
      </c>
      <c r="K179" s="136">
        <f t="shared" si="53"/>
        <v>49.220779220779221</v>
      </c>
      <c r="L179" s="136">
        <f t="shared" si="54"/>
        <v>49.820779220779222</v>
      </c>
    </row>
    <row r="180" spans="1:12" ht="49.9" customHeight="1" x14ac:dyDescent="0.65">
      <c r="A180" s="204">
        <v>4660</v>
      </c>
      <c r="B180" s="288" t="s">
        <v>561</v>
      </c>
      <c r="C180" s="288"/>
      <c r="D180" s="292"/>
      <c r="E180" s="205"/>
      <c r="F180" s="205"/>
      <c r="G180" s="205">
        <v>59.5</v>
      </c>
      <c r="H180" s="204">
        <v>55.24</v>
      </c>
      <c r="I180" s="284">
        <f t="shared" si="51"/>
        <v>77.093506493506482</v>
      </c>
      <c r="J180" s="285">
        <f t="shared" si="52"/>
        <v>58.9</v>
      </c>
      <c r="K180" s="136">
        <f t="shared" si="53"/>
        <v>76.493506493506487</v>
      </c>
      <c r="L180" s="136">
        <f t="shared" si="54"/>
        <v>77.093506493506482</v>
      </c>
    </row>
    <row r="181" spans="1:12" ht="49.9" customHeight="1" x14ac:dyDescent="0.65">
      <c r="A181" s="204">
        <v>4646</v>
      </c>
      <c r="B181" s="288" t="s">
        <v>629</v>
      </c>
      <c r="C181" s="288"/>
      <c r="D181" s="292"/>
      <c r="E181" s="205"/>
      <c r="F181" s="205"/>
      <c r="G181" s="205">
        <v>59.5</v>
      </c>
      <c r="H181" s="204">
        <v>55.24</v>
      </c>
      <c r="I181" s="284">
        <f t="shared" si="51"/>
        <v>77.093506493506482</v>
      </c>
      <c r="J181" s="285">
        <f t="shared" si="52"/>
        <v>58.9</v>
      </c>
      <c r="K181" s="136">
        <f t="shared" si="53"/>
        <v>76.493506493506487</v>
      </c>
      <c r="L181" s="136">
        <f t="shared" si="54"/>
        <v>77.093506493506482</v>
      </c>
    </row>
    <row r="182" spans="1:12" ht="49.9" customHeight="1" x14ac:dyDescent="0.65">
      <c r="A182" s="204">
        <v>4650</v>
      </c>
      <c r="B182" s="288" t="s">
        <v>581</v>
      </c>
      <c r="C182" s="288"/>
      <c r="D182" s="292"/>
      <c r="E182" s="205"/>
      <c r="F182" s="205"/>
      <c r="G182" s="205">
        <v>59.5</v>
      </c>
      <c r="H182" s="204">
        <v>55.24</v>
      </c>
      <c r="I182" s="284">
        <f t="shared" si="51"/>
        <v>77.093506493506482</v>
      </c>
      <c r="J182" s="285">
        <f t="shared" si="52"/>
        <v>58.9</v>
      </c>
      <c r="K182" s="136">
        <f t="shared" si="53"/>
        <v>76.493506493506487</v>
      </c>
      <c r="L182" s="136">
        <f t="shared" si="54"/>
        <v>77.093506493506482</v>
      </c>
    </row>
    <row r="183" spans="1:12" ht="49.9" customHeight="1" x14ac:dyDescent="0.65">
      <c r="A183" s="204">
        <v>7570</v>
      </c>
      <c r="B183" s="288" t="s">
        <v>562</v>
      </c>
      <c r="C183" s="288"/>
      <c r="D183" s="292"/>
      <c r="E183" s="205"/>
      <c r="F183" s="205"/>
      <c r="G183" s="204">
        <v>75.23</v>
      </c>
      <c r="H183" s="204">
        <v>75.23</v>
      </c>
      <c r="I183" s="284">
        <f>L182</f>
        <v>77.093506493506482</v>
      </c>
      <c r="J183" s="285">
        <f t="shared" si="52"/>
        <v>74.63000000000001</v>
      </c>
      <c r="K183" s="136">
        <f t="shared" si="53"/>
        <v>96.922077922077932</v>
      </c>
      <c r="L183" s="136">
        <f t="shared" si="54"/>
        <v>97.522077922077926</v>
      </c>
    </row>
    <row r="184" spans="1:12" ht="49.9" customHeight="1" x14ac:dyDescent="0.65">
      <c r="A184" s="204">
        <v>7571</v>
      </c>
      <c r="B184" s="288" t="s">
        <v>580</v>
      </c>
      <c r="C184" s="288"/>
      <c r="D184" s="292"/>
      <c r="E184" s="205"/>
      <c r="F184" s="205"/>
      <c r="G184" s="204">
        <v>75.23</v>
      </c>
      <c r="H184" s="204">
        <v>75.23</v>
      </c>
      <c r="I184" s="284">
        <f>L184</f>
        <v>97.522077922077926</v>
      </c>
      <c r="J184" s="285">
        <f t="shared" si="52"/>
        <v>74.63000000000001</v>
      </c>
      <c r="K184" s="16">
        <f t="shared" si="53"/>
        <v>96.922077922077932</v>
      </c>
      <c r="L184" s="136">
        <f t="shared" si="54"/>
        <v>97.522077922077926</v>
      </c>
    </row>
    <row r="185" spans="1:12" ht="49.9" customHeight="1" x14ac:dyDescent="0.7">
      <c r="A185" s="651" t="s">
        <v>81</v>
      </c>
      <c r="B185" s="652"/>
      <c r="C185" s="652"/>
      <c r="D185" s="652"/>
      <c r="E185" s="652"/>
      <c r="F185" s="652"/>
      <c r="G185" s="652"/>
      <c r="H185" s="652"/>
      <c r="I185" s="653"/>
      <c r="J185" s="17">
        <f t="shared" si="52"/>
        <v>-0.6</v>
      </c>
      <c r="K185" s="16">
        <f t="shared" si="53"/>
        <v>-0.77922077922077915</v>
      </c>
      <c r="L185" s="16">
        <f t="shared" si="54"/>
        <v>-0.17922077922077917</v>
      </c>
    </row>
    <row r="186" spans="1:12" ht="49.9" customHeight="1" x14ac:dyDescent="0.65">
      <c r="A186" s="204">
        <v>4560</v>
      </c>
      <c r="B186" s="287" t="s">
        <v>361</v>
      </c>
      <c r="C186" s="288"/>
      <c r="D186" s="289"/>
      <c r="E186" s="289"/>
      <c r="F186" s="298"/>
      <c r="G186" s="205">
        <v>58</v>
      </c>
      <c r="H186" s="205">
        <v>56.24</v>
      </c>
      <c r="I186" s="284">
        <f>L186</f>
        <v>75.145454545454541</v>
      </c>
      <c r="J186" s="17">
        <f t="shared" si="52"/>
        <v>57.4</v>
      </c>
      <c r="K186" s="136">
        <f t="shared" si="53"/>
        <v>74.545454545454547</v>
      </c>
      <c r="L186" s="16">
        <f t="shared" si="54"/>
        <v>75.145454545454541</v>
      </c>
    </row>
    <row r="187" spans="1:12" ht="49.9" customHeight="1" x14ac:dyDescent="0.65">
      <c r="A187" s="204">
        <v>4579</v>
      </c>
      <c r="B187" s="646" t="s">
        <v>362</v>
      </c>
      <c r="C187" s="659"/>
      <c r="D187" s="660"/>
      <c r="E187" s="472"/>
      <c r="F187" s="298"/>
      <c r="G187" s="205">
        <v>54</v>
      </c>
      <c r="H187" s="205">
        <v>48.24</v>
      </c>
      <c r="I187" s="284">
        <f>L187</f>
        <v>69.950649350649343</v>
      </c>
      <c r="J187" s="17">
        <f t="shared" si="52"/>
        <v>53.4</v>
      </c>
      <c r="K187" s="136">
        <f t="shared" si="53"/>
        <v>69.350649350649348</v>
      </c>
      <c r="L187" s="16">
        <f t="shared" si="54"/>
        <v>69.950649350649343</v>
      </c>
    </row>
    <row r="188" spans="1:12" ht="49.9" customHeight="1" x14ac:dyDescent="0.65">
      <c r="A188" s="204">
        <v>4571</v>
      </c>
      <c r="B188" s="287" t="s">
        <v>363</v>
      </c>
      <c r="C188" s="288"/>
      <c r="D188" s="289"/>
      <c r="E188" s="289"/>
      <c r="F188" s="298"/>
      <c r="G188" s="205">
        <v>68</v>
      </c>
      <c r="H188" s="205">
        <v>64.239999999999995</v>
      </c>
      <c r="I188" s="284">
        <f>L188</f>
        <v>88.13246753246753</v>
      </c>
      <c r="J188" s="17">
        <f t="shared" si="52"/>
        <v>67.400000000000006</v>
      </c>
      <c r="K188" s="136">
        <f t="shared" si="53"/>
        <v>87.532467532467535</v>
      </c>
      <c r="L188" s="16">
        <f t="shared" si="54"/>
        <v>88.13246753246753</v>
      </c>
    </row>
    <row r="189" spans="1:12" ht="49.9" customHeight="1" x14ac:dyDescent="0.65">
      <c r="A189" s="204">
        <v>4574</v>
      </c>
      <c r="B189" s="287" t="s">
        <v>583</v>
      </c>
      <c r="C189" s="288"/>
      <c r="D189" s="289"/>
      <c r="E189" s="289"/>
      <c r="F189" s="298"/>
      <c r="G189" s="205">
        <v>54</v>
      </c>
      <c r="H189" s="205">
        <v>45.23</v>
      </c>
      <c r="I189" s="284">
        <f>L189</f>
        <v>69.950649350649343</v>
      </c>
      <c r="J189" s="17">
        <f t="shared" si="52"/>
        <v>53.4</v>
      </c>
      <c r="K189" s="136">
        <f t="shared" si="53"/>
        <v>69.350649350649348</v>
      </c>
      <c r="L189" s="16">
        <f t="shared" si="54"/>
        <v>69.950649350649343</v>
      </c>
    </row>
    <row r="190" spans="1:12" ht="49.9" customHeight="1" x14ac:dyDescent="0.65">
      <c r="A190" s="204">
        <v>4586</v>
      </c>
      <c r="B190" s="287" t="s">
        <v>564</v>
      </c>
      <c r="C190" s="288"/>
      <c r="D190" s="289"/>
      <c r="E190" s="289"/>
      <c r="F190" s="298"/>
      <c r="G190" s="205">
        <v>66</v>
      </c>
      <c r="H190" s="205">
        <v>64.239999999999995</v>
      </c>
      <c r="I190" s="284">
        <f>L190</f>
        <v>85.535064935064938</v>
      </c>
      <c r="J190" s="17">
        <f t="shared" si="52"/>
        <v>65.400000000000006</v>
      </c>
      <c r="K190" s="136">
        <f t="shared" si="53"/>
        <v>84.935064935064943</v>
      </c>
      <c r="L190" s="16">
        <f t="shared" si="54"/>
        <v>85.535064935064938</v>
      </c>
    </row>
    <row r="191" spans="1:12" ht="49.9" customHeight="1" x14ac:dyDescent="0.7">
      <c r="A191" s="299"/>
      <c r="B191" s="621" t="s">
        <v>306</v>
      </c>
      <c r="C191" s="622"/>
      <c r="D191" s="622"/>
      <c r="E191" s="622"/>
      <c r="F191" s="622"/>
      <c r="G191" s="622"/>
      <c r="H191" s="622"/>
      <c r="I191" s="623"/>
      <c r="J191" s="285"/>
      <c r="K191" s="136"/>
      <c r="L191" s="136"/>
    </row>
    <row r="192" spans="1:12" ht="49.9" customHeight="1" x14ac:dyDescent="0.65">
      <c r="A192" s="204">
        <v>7520</v>
      </c>
      <c r="B192" s="287" t="s">
        <v>364</v>
      </c>
      <c r="C192" s="288"/>
      <c r="D192" s="289"/>
      <c r="E192" s="289"/>
      <c r="F192" s="298"/>
      <c r="G192" s="205">
        <v>69.239999999999995</v>
      </c>
      <c r="H192" s="205">
        <v>69.239999999999995</v>
      </c>
      <c r="I192" s="284">
        <f>L192</f>
        <v>89.742857142857133</v>
      </c>
      <c r="J192" s="285">
        <f>G192-0.6</f>
        <v>68.64</v>
      </c>
      <c r="K192" s="136">
        <f>SUM(J192/0.77)</f>
        <v>89.142857142857139</v>
      </c>
      <c r="L192" s="136">
        <f>SUM(K192+0.6)</f>
        <v>89.742857142857133</v>
      </c>
    </row>
    <row r="193" spans="1:27" ht="49.9" customHeight="1" x14ac:dyDescent="0.65">
      <c r="A193" s="204">
        <v>7521</v>
      </c>
      <c r="B193" s="287" t="s">
        <v>365</v>
      </c>
      <c r="C193" s="288"/>
      <c r="D193" s="289"/>
      <c r="E193" s="289"/>
      <c r="F193" s="298"/>
      <c r="G193" s="205">
        <v>69.239999999999995</v>
      </c>
      <c r="H193" s="205">
        <v>69.239999999999995</v>
      </c>
      <c r="I193" s="284">
        <f>L193</f>
        <v>89.742857142857133</v>
      </c>
      <c r="J193" s="285">
        <f>G193-0.6</f>
        <v>68.64</v>
      </c>
      <c r="K193" s="136">
        <f>SUM(J193/0.77)</f>
        <v>89.142857142857139</v>
      </c>
      <c r="L193" s="136">
        <f>SUM(K193+0.6)</f>
        <v>89.742857142857133</v>
      </c>
    </row>
    <row r="194" spans="1:27" ht="49.9" customHeight="1" x14ac:dyDescent="0.65">
      <c r="A194" s="204">
        <v>7522</v>
      </c>
      <c r="B194" s="287" t="s">
        <v>478</v>
      </c>
      <c r="C194" s="288"/>
      <c r="D194" s="289"/>
      <c r="E194" s="289"/>
      <c r="F194" s="298"/>
      <c r="G194" s="205">
        <v>69.239999999999995</v>
      </c>
      <c r="H194" s="205">
        <v>69.239999999999995</v>
      </c>
      <c r="I194" s="284">
        <f>L194</f>
        <v>89.742857142857133</v>
      </c>
      <c r="J194" s="285">
        <f>G194-0.6</f>
        <v>68.64</v>
      </c>
      <c r="K194" s="136">
        <f>SUM(J194/0.77)</f>
        <v>89.142857142857139</v>
      </c>
      <c r="L194" s="136">
        <f>SUM(K194+0.6)</f>
        <v>89.742857142857133</v>
      </c>
    </row>
    <row r="195" spans="1:27" ht="49.9" customHeight="1" x14ac:dyDescent="0.65">
      <c r="A195" s="204">
        <v>7560</v>
      </c>
      <c r="B195" s="287" t="s">
        <v>572</v>
      </c>
      <c r="C195" s="288"/>
      <c r="D195" s="289"/>
      <c r="E195" s="289"/>
      <c r="F195" s="298"/>
      <c r="G195" s="205">
        <v>89.24</v>
      </c>
      <c r="H195" s="205">
        <v>89.24</v>
      </c>
      <c r="I195" s="284">
        <f>L195</f>
        <v>115.71688311688311</v>
      </c>
      <c r="J195" s="285">
        <f>G195-0.6</f>
        <v>88.64</v>
      </c>
      <c r="K195" s="136">
        <f>SUM(J195/0.77)</f>
        <v>115.11688311688312</v>
      </c>
      <c r="L195" s="136">
        <f>SUM(K195+0.6)</f>
        <v>115.71688311688311</v>
      </c>
    </row>
    <row r="196" spans="1:27" ht="49.9" customHeight="1" x14ac:dyDescent="0.65">
      <c r="A196" s="204">
        <v>7561</v>
      </c>
      <c r="B196" s="287" t="s">
        <v>573</v>
      </c>
      <c r="C196" s="288"/>
      <c r="D196" s="289"/>
      <c r="E196" s="289"/>
      <c r="F196" s="298"/>
      <c r="G196" s="205">
        <v>89.24</v>
      </c>
      <c r="H196" s="205">
        <v>89.24</v>
      </c>
      <c r="I196" s="284">
        <f>L196</f>
        <v>115.71688311688311</v>
      </c>
      <c r="J196" s="285">
        <f>G196-0.6</f>
        <v>88.64</v>
      </c>
      <c r="K196" s="136">
        <f>SUM(J196/0.77)</f>
        <v>115.11688311688312</v>
      </c>
      <c r="L196" s="136">
        <f>SUM(K196+0.6)</f>
        <v>115.71688311688311</v>
      </c>
    </row>
    <row r="197" spans="1:27" ht="49.9" customHeight="1" x14ac:dyDescent="0.75">
      <c r="A197" s="663" t="s">
        <v>238</v>
      </c>
      <c r="B197" s="663"/>
      <c r="C197" s="663"/>
      <c r="D197" s="663"/>
      <c r="E197" s="663"/>
      <c r="F197" s="663"/>
      <c r="G197" s="663"/>
      <c r="H197" s="663"/>
      <c r="I197" s="663"/>
      <c r="J197" s="17"/>
      <c r="K197" s="16"/>
      <c r="L197" s="16"/>
    </row>
    <row r="198" spans="1:27" ht="49.9" customHeight="1" x14ac:dyDescent="0.65">
      <c r="A198" s="204">
        <v>4400</v>
      </c>
      <c r="B198" s="645" t="s">
        <v>366</v>
      </c>
      <c r="C198" s="645"/>
      <c r="D198" s="646"/>
      <c r="E198" s="204">
        <v>4.26</v>
      </c>
      <c r="F198" s="298"/>
      <c r="G198" s="205">
        <v>58.5</v>
      </c>
      <c r="H198" s="205">
        <v>54.24</v>
      </c>
      <c r="I198" s="284">
        <f>L198</f>
        <v>75.794805194805193</v>
      </c>
      <c r="J198" s="285">
        <f>G198-0.6</f>
        <v>57.9</v>
      </c>
      <c r="K198" s="136">
        <f>SUM(J198/0.77)</f>
        <v>75.194805194805198</v>
      </c>
      <c r="L198" s="136">
        <f>SUM(K198+0.6)</f>
        <v>75.794805194805193</v>
      </c>
    </row>
    <row r="199" spans="1:27" ht="49.9" customHeight="1" x14ac:dyDescent="0.65">
      <c r="A199" s="204">
        <v>4402</v>
      </c>
      <c r="B199" s="645" t="s">
        <v>367</v>
      </c>
      <c r="C199" s="645"/>
      <c r="D199" s="646"/>
      <c r="E199" s="204">
        <v>4.26</v>
      </c>
      <c r="F199" s="298"/>
      <c r="G199" s="205">
        <v>58.5</v>
      </c>
      <c r="H199" s="205">
        <v>54.24</v>
      </c>
      <c r="I199" s="284">
        <f>L199</f>
        <v>75.794805194805193</v>
      </c>
      <c r="J199" s="285">
        <f>G199-0.6</f>
        <v>57.9</v>
      </c>
      <c r="K199" s="136">
        <f>SUM(J199/0.77)</f>
        <v>75.194805194805198</v>
      </c>
      <c r="L199" s="136">
        <f>SUM(K199+0.6)</f>
        <v>75.794805194805193</v>
      </c>
    </row>
    <row r="200" spans="1:27" ht="49.9" customHeight="1" x14ac:dyDescent="0.65">
      <c r="A200" s="204">
        <v>4433</v>
      </c>
      <c r="B200" s="288" t="s">
        <v>638</v>
      </c>
      <c r="C200" s="288"/>
      <c r="D200" s="292"/>
      <c r="E200" s="205">
        <v>5.76</v>
      </c>
      <c r="F200" s="205"/>
      <c r="G200" s="205">
        <v>54</v>
      </c>
      <c r="H200" s="204"/>
      <c r="I200" s="284">
        <f>L200</f>
        <v>69.950649350649343</v>
      </c>
      <c r="J200" s="285">
        <f>G200-0.6</f>
        <v>53.4</v>
      </c>
      <c r="K200" s="136">
        <f>SUM(J200/0.77)</f>
        <v>69.350649350649348</v>
      </c>
      <c r="L200" s="136">
        <f>SUM(K200+0.6)</f>
        <v>69.950649350649343</v>
      </c>
    </row>
    <row r="201" spans="1:27" ht="49.9" customHeight="1" x14ac:dyDescent="0.65">
      <c r="A201" s="204">
        <v>4432</v>
      </c>
      <c r="B201" s="645" t="s">
        <v>584</v>
      </c>
      <c r="C201" s="645"/>
      <c r="D201" s="646"/>
      <c r="E201" s="204">
        <v>5.76</v>
      </c>
      <c r="F201" s="205"/>
      <c r="G201" s="205">
        <v>54</v>
      </c>
      <c r="H201" s="205">
        <v>48.24</v>
      </c>
      <c r="I201" s="284">
        <f>L201</f>
        <v>69.950649350649343</v>
      </c>
      <c r="J201" s="285">
        <f>G201-0.6</f>
        <v>53.4</v>
      </c>
      <c r="K201" s="136">
        <f>SUM(J201/0.77)</f>
        <v>69.350649350649348</v>
      </c>
      <c r="L201" s="136">
        <f>SUM(K201+0.6)</f>
        <v>69.950649350649343</v>
      </c>
    </row>
    <row r="202" spans="1:27" ht="49.9" customHeight="1" x14ac:dyDescent="0.65">
      <c r="A202" s="204">
        <v>4440</v>
      </c>
      <c r="B202" s="645" t="s">
        <v>642</v>
      </c>
      <c r="C202" s="645"/>
      <c r="D202" s="646"/>
      <c r="E202" s="204"/>
      <c r="F202" s="205"/>
      <c r="G202" s="205">
        <v>76.5</v>
      </c>
      <c r="H202" s="205">
        <v>59.24</v>
      </c>
      <c r="I202" s="284">
        <f>L202</f>
        <v>99.171428571428578</v>
      </c>
      <c r="J202" s="285">
        <f>G202-0.6</f>
        <v>75.900000000000006</v>
      </c>
      <c r="K202" s="136">
        <f>SUM(J202/0.77)</f>
        <v>98.571428571428584</v>
      </c>
      <c r="L202" s="136">
        <f>SUM(K202+0.6)</f>
        <v>99.171428571428578</v>
      </c>
    </row>
    <row r="203" spans="1:27" ht="49.9" customHeight="1" x14ac:dyDescent="0.65">
      <c r="A203" s="135"/>
      <c r="B203" s="446"/>
      <c r="C203" s="446"/>
      <c r="D203" s="446"/>
      <c r="E203" s="446"/>
      <c r="F203" s="285"/>
      <c r="G203" s="285"/>
      <c r="H203" s="285"/>
      <c r="I203" s="445"/>
      <c r="J203" s="285"/>
      <c r="K203" s="136"/>
      <c r="L203" s="136"/>
    </row>
    <row r="204" spans="1:27" ht="49.9" customHeight="1" x14ac:dyDescent="0.65">
      <c r="A204" s="135"/>
      <c r="B204" s="446"/>
      <c r="C204" s="446"/>
      <c r="D204" s="446"/>
      <c r="E204" s="446"/>
      <c r="F204" s="285"/>
      <c r="G204" s="285"/>
      <c r="H204" s="285"/>
      <c r="I204" s="445"/>
      <c r="J204" s="285"/>
      <c r="K204" s="136"/>
      <c r="L204" s="136"/>
    </row>
    <row r="205" spans="1:27" ht="49.9" customHeight="1" x14ac:dyDescent="0.65">
      <c r="A205" s="93" t="s">
        <v>78</v>
      </c>
      <c r="B205" s="96" t="s">
        <v>77</v>
      </c>
      <c r="C205" s="95"/>
      <c r="D205" s="94"/>
      <c r="E205" s="94"/>
      <c r="F205" s="93"/>
      <c r="G205" s="93" t="s">
        <v>76</v>
      </c>
      <c r="H205" s="93" t="s">
        <v>76</v>
      </c>
      <c r="I205" s="93" t="s">
        <v>75</v>
      </c>
      <c r="J205" s="285"/>
      <c r="K205" s="136"/>
      <c r="L205" s="136"/>
      <c r="P205" s="93" t="s">
        <v>78</v>
      </c>
      <c r="Q205" s="96" t="s">
        <v>77</v>
      </c>
      <c r="R205" s="95"/>
      <c r="S205" s="94"/>
      <c r="T205" s="94"/>
      <c r="U205" s="93"/>
      <c r="V205" s="93" t="s">
        <v>76</v>
      </c>
      <c r="W205" s="93" t="s">
        <v>76</v>
      </c>
      <c r="X205" s="93" t="s">
        <v>75</v>
      </c>
    </row>
    <row r="206" spans="1:27" ht="49.9" customHeight="1" x14ac:dyDescent="0.6">
      <c r="A206" s="89" t="s">
        <v>74</v>
      </c>
      <c r="B206" s="92"/>
      <c r="C206" s="91"/>
      <c r="D206" s="90"/>
      <c r="E206" s="90" t="s">
        <v>610</v>
      </c>
      <c r="F206" s="89" t="s">
        <v>15</v>
      </c>
      <c r="G206" s="89" t="s">
        <v>73</v>
      </c>
      <c r="H206" s="89" t="s">
        <v>611</v>
      </c>
      <c r="I206" s="89" t="s">
        <v>72</v>
      </c>
      <c r="J206" s="17"/>
      <c r="K206" s="16"/>
      <c r="L206" s="16"/>
      <c r="P206" s="89" t="s">
        <v>74</v>
      </c>
      <c r="Q206" s="92"/>
      <c r="R206" s="91"/>
      <c r="S206" s="90"/>
      <c r="T206" s="90" t="s">
        <v>610</v>
      </c>
      <c r="U206" s="89" t="s">
        <v>15</v>
      </c>
      <c r="V206" s="89" t="s">
        <v>73</v>
      </c>
      <c r="W206" s="89" t="s">
        <v>611</v>
      </c>
      <c r="X206" s="89" t="s">
        <v>72</v>
      </c>
      <c r="Y206" s="17"/>
      <c r="Z206" s="16"/>
    </row>
    <row r="207" spans="1:27" ht="49.9" customHeight="1" x14ac:dyDescent="0.6">
      <c r="A207" s="656" t="s">
        <v>71</v>
      </c>
      <c r="B207" s="657"/>
      <c r="C207" s="657"/>
      <c r="D207" s="657"/>
      <c r="E207" s="657"/>
      <c r="F207" s="657"/>
      <c r="G207" s="657"/>
      <c r="H207" s="657"/>
      <c r="I207" s="658"/>
      <c r="J207" s="17"/>
      <c r="K207" s="16"/>
      <c r="L207" s="16"/>
      <c r="P207" s="640" t="s">
        <v>70</v>
      </c>
      <c r="Q207" s="641"/>
      <c r="R207" s="641"/>
      <c r="S207" s="641"/>
      <c r="T207" s="641"/>
      <c r="U207" s="641"/>
      <c r="V207" s="641"/>
      <c r="W207" s="641"/>
      <c r="X207" s="642"/>
      <c r="Y207" s="17"/>
      <c r="Z207" s="16"/>
    </row>
    <row r="208" spans="1:27" ht="49.9" customHeight="1" x14ac:dyDescent="0.7">
      <c r="A208" s="88"/>
      <c r="B208" s="219" t="s">
        <v>69</v>
      </c>
      <c r="C208" s="32"/>
      <c r="D208" s="87"/>
      <c r="E208" s="87"/>
      <c r="F208" s="255" t="s">
        <v>298</v>
      </c>
      <c r="G208" s="86"/>
      <c r="H208" s="86"/>
      <c r="I208" s="85"/>
      <c r="J208" s="17"/>
      <c r="K208" s="16"/>
      <c r="L208" s="16"/>
      <c r="P208" s="65"/>
      <c r="Q208" s="215" t="s">
        <v>208</v>
      </c>
      <c r="R208" s="27"/>
      <c r="S208" s="500"/>
      <c r="T208" s="500"/>
      <c r="U208" s="65"/>
      <c r="V208" s="84"/>
      <c r="W208" s="84"/>
      <c r="X208" s="79"/>
      <c r="Y208" s="17">
        <f>V208-0.6</f>
        <v>-0.6</v>
      </c>
      <c r="Z208" s="16">
        <f t="shared" ref="Z208:Z218" si="55">SUM(Y208/0.77)</f>
        <v>-0.77922077922077915</v>
      </c>
      <c r="AA208" s="16"/>
    </row>
    <row r="209" spans="1:27" ht="49.9" customHeight="1" x14ac:dyDescent="0.6">
      <c r="A209" s="23">
        <v>5041</v>
      </c>
      <c r="B209" s="22" t="s">
        <v>21</v>
      </c>
      <c r="C209" s="21"/>
      <c r="D209" s="507"/>
      <c r="E209" s="507">
        <v>2.56</v>
      </c>
      <c r="F209" s="34"/>
      <c r="G209" s="18">
        <v>35.5</v>
      </c>
      <c r="H209" s="18">
        <v>32.94</v>
      </c>
      <c r="I209" s="18">
        <f>L209</f>
        <v>45.92467532467532</v>
      </c>
      <c r="J209" s="17">
        <f t="shared" ref="J209:J222" si="56">G209-0.6</f>
        <v>34.9</v>
      </c>
      <c r="K209" s="16">
        <f>SUM(J209/0.77)</f>
        <v>45.324675324675319</v>
      </c>
      <c r="L209" s="16">
        <f t="shared" ref="L209:L222" si="57">SUM(K209+0.6)</f>
        <v>45.92467532467532</v>
      </c>
      <c r="P209" s="23">
        <v>547</v>
      </c>
      <c r="Q209" s="22" t="s">
        <v>60</v>
      </c>
      <c r="R209" s="21"/>
      <c r="S209" s="507"/>
      <c r="T209" s="34"/>
      <c r="U209" s="18">
        <v>3.42</v>
      </c>
      <c r="V209" s="18">
        <v>19.39</v>
      </c>
      <c r="W209" s="18">
        <v>18.62</v>
      </c>
      <c r="X209" s="44">
        <f>AA209</f>
        <v>25.002597402597402</v>
      </c>
      <c r="Y209" s="17">
        <f>V209-0.6</f>
        <v>18.79</v>
      </c>
      <c r="Z209" s="16">
        <f t="shared" si="55"/>
        <v>24.402597402597401</v>
      </c>
      <c r="AA209" s="16">
        <f>SUM(Z209+0.6)</f>
        <v>25.002597402597402</v>
      </c>
    </row>
    <row r="210" spans="1:27" ht="49.9" customHeight="1" x14ac:dyDescent="0.6">
      <c r="A210" s="23">
        <v>5047</v>
      </c>
      <c r="B210" s="22" t="s">
        <v>56</v>
      </c>
      <c r="C210" s="21"/>
      <c r="D210" s="34"/>
      <c r="E210" s="34">
        <v>1.61</v>
      </c>
      <c r="F210" s="34"/>
      <c r="G210" s="18">
        <v>29.4</v>
      </c>
      <c r="H210" s="18">
        <v>23.22</v>
      </c>
      <c r="I210" s="18">
        <f>L210</f>
        <v>38.002597402597402</v>
      </c>
      <c r="J210" s="17">
        <f t="shared" si="56"/>
        <v>28.799999999999997</v>
      </c>
      <c r="K210" s="16">
        <f>SUM(J210/0.77)</f>
        <v>37.402597402597401</v>
      </c>
      <c r="L210" s="16">
        <f t="shared" si="57"/>
        <v>38.002597402597402</v>
      </c>
      <c r="P210" s="23">
        <v>548</v>
      </c>
      <c r="Q210" s="22" t="s">
        <v>439</v>
      </c>
      <c r="R210" s="21"/>
      <c r="S210" s="34"/>
      <c r="T210" s="34"/>
      <c r="U210" s="18"/>
      <c r="V210" s="18">
        <v>26.56</v>
      </c>
      <c r="W210" s="18">
        <v>25.71</v>
      </c>
      <c r="X210" s="44">
        <f>AA210</f>
        <v>34.403896103896095</v>
      </c>
      <c r="Y210" s="17">
        <f>V210-0.3</f>
        <v>26.259999999999998</v>
      </c>
      <c r="Z210" s="16">
        <f t="shared" si="55"/>
        <v>34.103896103896098</v>
      </c>
      <c r="AA210" s="16">
        <f>SUM(Z210+0.3)</f>
        <v>34.403896103896095</v>
      </c>
    </row>
    <row r="211" spans="1:27" ht="49.9" customHeight="1" x14ac:dyDescent="0.7">
      <c r="A211" s="51"/>
      <c r="B211" s="220" t="s">
        <v>291</v>
      </c>
      <c r="C211" s="27"/>
      <c r="D211" s="26"/>
      <c r="E211" s="433"/>
      <c r="F211" s="499" t="s">
        <v>293</v>
      </c>
      <c r="G211" s="499"/>
      <c r="H211" s="499"/>
      <c r="I211" s="500"/>
      <c r="J211" s="17">
        <f t="shared" si="56"/>
        <v>-0.6</v>
      </c>
      <c r="L211" s="16">
        <f t="shared" si="57"/>
        <v>0.6</v>
      </c>
      <c r="P211" s="65"/>
      <c r="Q211" s="215" t="s">
        <v>209</v>
      </c>
      <c r="R211" s="27"/>
      <c r="S211" s="500"/>
      <c r="T211" s="188"/>
      <c r="U211" s="65"/>
      <c r="V211" s="65"/>
      <c r="W211" s="65"/>
      <c r="X211" s="79"/>
      <c r="Y211" s="17">
        <f>V211-0.36</f>
        <v>-0.36</v>
      </c>
      <c r="Z211" s="16">
        <f t="shared" si="55"/>
        <v>-0.46753246753246752</v>
      </c>
      <c r="AA211" s="16"/>
    </row>
    <row r="212" spans="1:27" ht="49.9" customHeight="1" x14ac:dyDescent="0.6">
      <c r="A212" s="23">
        <v>4480</v>
      </c>
      <c r="B212" s="21" t="s">
        <v>21</v>
      </c>
      <c r="C212" s="21"/>
      <c r="D212" s="30"/>
      <c r="E212" s="34"/>
      <c r="F212" s="18"/>
      <c r="G212" s="18">
        <v>29.75</v>
      </c>
      <c r="H212" s="18">
        <v>28.23</v>
      </c>
      <c r="I212" s="44">
        <f>L212</f>
        <v>38.457142857142856</v>
      </c>
      <c r="J212" s="17">
        <f t="shared" si="56"/>
        <v>29.15</v>
      </c>
      <c r="K212" s="16">
        <f t="shared" ref="K212:K228" si="58">SUM(J212/0.77)</f>
        <v>37.857142857142854</v>
      </c>
      <c r="L212" s="16">
        <f t="shared" si="57"/>
        <v>38.457142857142856</v>
      </c>
      <c r="P212" s="23">
        <v>625</v>
      </c>
      <c r="Q212" s="22" t="s">
        <v>60</v>
      </c>
      <c r="R212" s="21"/>
      <c r="S212" s="507"/>
      <c r="T212" s="34"/>
      <c r="U212" s="18">
        <v>3.42</v>
      </c>
      <c r="V212" s="18">
        <v>19.39</v>
      </c>
      <c r="W212" s="18">
        <v>18.62</v>
      </c>
      <c r="X212" s="44">
        <f>AA212</f>
        <v>25.002597402597402</v>
      </c>
      <c r="Y212" s="17">
        <f>V212-0.6</f>
        <v>18.79</v>
      </c>
      <c r="Z212" s="16">
        <f t="shared" si="55"/>
        <v>24.402597402597401</v>
      </c>
      <c r="AA212" s="16">
        <f>SUM(Z212+0.6)</f>
        <v>25.002597402597402</v>
      </c>
    </row>
    <row r="213" spans="1:27" ht="49.9" customHeight="1" x14ac:dyDescent="0.6">
      <c r="A213" s="23">
        <v>4482</v>
      </c>
      <c r="B213" s="21" t="s">
        <v>63</v>
      </c>
      <c r="C213" s="21"/>
      <c r="D213" s="30"/>
      <c r="E213" s="34"/>
      <c r="F213" s="18">
        <v>2</v>
      </c>
      <c r="G213" s="18">
        <v>22.89</v>
      </c>
      <c r="H213" s="18">
        <v>22.04</v>
      </c>
      <c r="I213" s="44">
        <f>L213</f>
        <v>29.548051948051949</v>
      </c>
      <c r="J213" s="17">
        <f t="shared" si="56"/>
        <v>22.29</v>
      </c>
      <c r="K213" s="16">
        <f t="shared" si="58"/>
        <v>28.948051948051948</v>
      </c>
      <c r="L213" s="16">
        <f t="shared" si="57"/>
        <v>29.548051948051949</v>
      </c>
      <c r="P213" s="23">
        <v>626</v>
      </c>
      <c r="Q213" s="22" t="s">
        <v>439</v>
      </c>
      <c r="R213" s="21"/>
      <c r="S213" s="34"/>
      <c r="T213" s="34"/>
      <c r="U213" s="18"/>
      <c r="V213" s="18">
        <v>26.56</v>
      </c>
      <c r="W213" s="18">
        <v>25.71</v>
      </c>
      <c r="X213" s="44">
        <f>AA213</f>
        <v>34.403896103896095</v>
      </c>
      <c r="Y213" s="17">
        <f>V213-0.3</f>
        <v>26.259999999999998</v>
      </c>
      <c r="Z213" s="16">
        <f t="shared" si="55"/>
        <v>34.103896103896098</v>
      </c>
      <c r="AA213" s="16">
        <f>SUM(Z213+0.3)</f>
        <v>34.403896103896095</v>
      </c>
    </row>
    <row r="214" spans="1:27" ht="49.9" customHeight="1" x14ac:dyDescent="0.7">
      <c r="A214" s="51"/>
      <c r="B214" s="220" t="s">
        <v>643</v>
      </c>
      <c r="C214" s="27"/>
      <c r="D214" s="26"/>
      <c r="E214" s="433"/>
      <c r="F214" s="256" t="s">
        <v>299</v>
      </c>
      <c r="G214" s="83"/>
      <c r="H214" s="83"/>
      <c r="I214" s="76"/>
      <c r="J214" s="17">
        <f t="shared" si="56"/>
        <v>-0.6</v>
      </c>
      <c r="K214" s="16">
        <f t="shared" si="58"/>
        <v>-0.77922077922077915</v>
      </c>
      <c r="L214" s="16">
        <f t="shared" si="57"/>
        <v>-0.17922077922077917</v>
      </c>
      <c r="P214" s="65"/>
      <c r="Q214" s="215" t="s">
        <v>210</v>
      </c>
      <c r="R214" s="27"/>
      <c r="S214" s="500"/>
      <c r="T214" s="188"/>
      <c r="U214" s="65"/>
      <c r="V214" s="65"/>
      <c r="W214" s="65"/>
      <c r="X214" s="79"/>
      <c r="Y214" s="17">
        <f>V214-0.36</f>
        <v>-0.36</v>
      </c>
      <c r="Z214" s="16">
        <f t="shared" si="55"/>
        <v>-0.46753246753246752</v>
      </c>
      <c r="AA214" s="16">
        <f>SUM(Z214+0.23)</f>
        <v>-0.23753246753246751</v>
      </c>
    </row>
    <row r="215" spans="1:27" ht="49.9" customHeight="1" x14ac:dyDescent="0.6">
      <c r="A215" s="23">
        <v>4460</v>
      </c>
      <c r="B215" s="22" t="s">
        <v>66</v>
      </c>
      <c r="C215" s="21"/>
      <c r="D215" s="507"/>
      <c r="E215" s="507"/>
      <c r="F215" s="34"/>
      <c r="G215" s="18">
        <v>20.99</v>
      </c>
      <c r="H215" s="18">
        <v>29.23</v>
      </c>
      <c r="I215" s="18">
        <f>L215</f>
        <v>27.080519480519477</v>
      </c>
      <c r="J215" s="17">
        <f t="shared" si="56"/>
        <v>20.389999999999997</v>
      </c>
      <c r="K215" s="16">
        <f t="shared" si="58"/>
        <v>26.480519480519476</v>
      </c>
      <c r="L215" s="16">
        <f t="shared" si="57"/>
        <v>27.080519480519477</v>
      </c>
      <c r="P215" s="23">
        <v>558</v>
      </c>
      <c r="Q215" s="22" t="s">
        <v>439</v>
      </c>
      <c r="R215" s="21"/>
      <c r="S215" s="34"/>
      <c r="T215" s="34"/>
      <c r="U215" s="18"/>
      <c r="V215" s="18">
        <v>26.56</v>
      </c>
      <c r="W215" s="18">
        <v>25.71</v>
      </c>
      <c r="X215" s="44">
        <f>AA215</f>
        <v>34.403896103896095</v>
      </c>
      <c r="Y215" s="17">
        <f>V215-0.3</f>
        <v>26.259999999999998</v>
      </c>
      <c r="Z215" s="16">
        <f t="shared" si="55"/>
        <v>34.103896103896098</v>
      </c>
      <c r="AA215" s="16">
        <f>SUM(Z215+0.3)</f>
        <v>34.403896103896095</v>
      </c>
    </row>
    <row r="216" spans="1:27" ht="49.9" customHeight="1" x14ac:dyDescent="0.7">
      <c r="A216" s="51"/>
      <c r="B216" s="220" t="s">
        <v>67</v>
      </c>
      <c r="C216" s="27"/>
      <c r="D216" s="26"/>
      <c r="E216" s="433"/>
      <c r="F216" s="256" t="s">
        <v>299</v>
      </c>
      <c r="G216" s="83"/>
      <c r="H216" s="83"/>
      <c r="I216" s="76"/>
      <c r="J216" s="17">
        <f t="shared" si="56"/>
        <v>-0.6</v>
      </c>
      <c r="K216" s="16">
        <f t="shared" si="58"/>
        <v>-0.77922077922077915</v>
      </c>
      <c r="L216" s="16">
        <f t="shared" si="57"/>
        <v>-0.17922077922077917</v>
      </c>
      <c r="P216" s="65"/>
      <c r="Q216" s="215" t="s">
        <v>211</v>
      </c>
      <c r="R216" s="27"/>
      <c r="S216" s="500"/>
      <c r="T216" s="188"/>
      <c r="U216" s="65"/>
      <c r="V216" s="65"/>
      <c r="W216" s="65"/>
      <c r="X216" s="79"/>
      <c r="Y216" s="17">
        <f>V216-0.36</f>
        <v>-0.36</v>
      </c>
      <c r="Z216" s="16">
        <f t="shared" si="55"/>
        <v>-0.46753246753246752</v>
      </c>
      <c r="AA216" s="16">
        <f>SUM(Z216+0.23)</f>
        <v>-0.23753246753246751</v>
      </c>
    </row>
    <row r="217" spans="1:27" ht="49.9" customHeight="1" x14ac:dyDescent="0.6">
      <c r="A217" s="59">
        <v>5000</v>
      </c>
      <c r="B217" s="82" t="s">
        <v>66</v>
      </c>
      <c r="C217" s="81"/>
      <c r="D217" s="30"/>
      <c r="E217" s="30">
        <v>0.75</v>
      </c>
      <c r="F217" s="20"/>
      <c r="G217" s="70">
        <v>29.98</v>
      </c>
      <c r="H217" s="70">
        <v>29.23</v>
      </c>
      <c r="I217" s="70">
        <f t="shared" ref="I217:I225" si="59">L217</f>
        <v>38.755844155844152</v>
      </c>
      <c r="J217" s="17">
        <f t="shared" si="56"/>
        <v>29.38</v>
      </c>
      <c r="K217" s="16">
        <f t="shared" si="58"/>
        <v>38.15584415584415</v>
      </c>
      <c r="L217" s="16">
        <f t="shared" si="57"/>
        <v>38.755844155844152</v>
      </c>
      <c r="P217" s="23">
        <v>640</v>
      </c>
      <c r="Q217" s="22" t="s">
        <v>60</v>
      </c>
      <c r="R217" s="21"/>
      <c r="S217" s="507"/>
      <c r="T217" s="34"/>
      <c r="U217" s="18">
        <v>3.42</v>
      </c>
      <c r="V217" s="18">
        <v>19.39</v>
      </c>
      <c r="W217" s="18">
        <v>18.62</v>
      </c>
      <c r="X217" s="44">
        <f>AA217</f>
        <v>25.002597402597402</v>
      </c>
      <c r="Y217" s="17">
        <f>V217-0.6</f>
        <v>18.79</v>
      </c>
      <c r="Z217" s="16">
        <f t="shared" si="55"/>
        <v>24.402597402597401</v>
      </c>
      <c r="AA217" s="16">
        <f>SUM(Z217+0.6)</f>
        <v>25.002597402597402</v>
      </c>
    </row>
    <row r="218" spans="1:27" ht="49.9" customHeight="1" x14ac:dyDescent="0.6">
      <c r="A218" s="23">
        <v>5001</v>
      </c>
      <c r="B218" s="22" t="s">
        <v>21</v>
      </c>
      <c r="C218" s="21"/>
      <c r="D218" s="507"/>
      <c r="E218" s="507">
        <v>2.56</v>
      </c>
      <c r="F218" s="34"/>
      <c r="G218" s="18">
        <v>35.5</v>
      </c>
      <c r="H218" s="18">
        <v>32.94</v>
      </c>
      <c r="I218" s="18">
        <f t="shared" si="59"/>
        <v>45.92467532467532</v>
      </c>
      <c r="J218" s="17">
        <f t="shared" si="56"/>
        <v>34.9</v>
      </c>
      <c r="K218" s="16">
        <f t="shared" si="58"/>
        <v>45.324675324675319</v>
      </c>
      <c r="L218" s="16">
        <f t="shared" si="57"/>
        <v>45.92467532467532</v>
      </c>
      <c r="P218" s="23">
        <v>641</v>
      </c>
      <c r="Q218" s="22" t="s">
        <v>439</v>
      </c>
      <c r="R218" s="21"/>
      <c r="S218" s="34"/>
      <c r="T218" s="34"/>
      <c r="U218" s="18"/>
      <c r="V218" s="18">
        <v>26.56</v>
      </c>
      <c r="W218" s="18">
        <v>25.71</v>
      </c>
      <c r="X218" s="44">
        <f>AA218</f>
        <v>34.403896103896095</v>
      </c>
      <c r="Y218" s="17">
        <f>V218-0.3</f>
        <v>26.259999999999998</v>
      </c>
      <c r="Z218" s="16">
        <f t="shared" si="55"/>
        <v>34.103896103896098</v>
      </c>
      <c r="AA218" s="16">
        <f>SUM(Z218+0.3)</f>
        <v>34.403896103896095</v>
      </c>
    </row>
    <row r="219" spans="1:27" ht="49.9" customHeight="1" x14ac:dyDescent="0.7">
      <c r="A219" s="23">
        <v>5009</v>
      </c>
      <c r="B219" s="22" t="s">
        <v>64</v>
      </c>
      <c r="C219" s="21"/>
      <c r="D219" s="507"/>
      <c r="E219" s="507">
        <v>0.76</v>
      </c>
      <c r="F219" s="34" t="s">
        <v>35</v>
      </c>
      <c r="G219" s="18">
        <v>26.98</v>
      </c>
      <c r="H219" s="18">
        <v>26.23</v>
      </c>
      <c r="I219" s="18">
        <f t="shared" si="59"/>
        <v>34.859740259740256</v>
      </c>
      <c r="J219" s="17">
        <f t="shared" si="56"/>
        <v>26.38</v>
      </c>
      <c r="K219" s="16">
        <f t="shared" si="58"/>
        <v>34.259740259740255</v>
      </c>
      <c r="L219" s="16">
        <f t="shared" si="57"/>
        <v>34.859740259740256</v>
      </c>
      <c r="P219" s="65"/>
      <c r="Q219" s="215" t="s">
        <v>585</v>
      </c>
      <c r="R219" s="27"/>
      <c r="S219" s="500"/>
      <c r="T219" s="188">
        <f>V219-W219</f>
        <v>0</v>
      </c>
      <c r="U219" s="65"/>
      <c r="V219" s="65"/>
      <c r="W219" s="65"/>
      <c r="X219" s="79"/>
      <c r="Y219" s="17"/>
      <c r="Z219" s="16"/>
      <c r="AA219" s="16"/>
    </row>
    <row r="220" spans="1:27" ht="49.9" customHeight="1" x14ac:dyDescent="0.6">
      <c r="A220" s="23">
        <v>5004</v>
      </c>
      <c r="B220" s="22" t="s">
        <v>63</v>
      </c>
      <c r="C220" s="21"/>
      <c r="D220" s="34"/>
      <c r="E220" s="34"/>
      <c r="F220" s="18" t="s">
        <v>35</v>
      </c>
      <c r="G220" s="18">
        <v>25.72</v>
      </c>
      <c r="H220" s="18">
        <v>25.72</v>
      </c>
      <c r="I220" s="44">
        <f t="shared" si="59"/>
        <v>33.223376623376623</v>
      </c>
      <c r="J220" s="17">
        <f t="shared" si="56"/>
        <v>25.119999999999997</v>
      </c>
      <c r="K220" s="16">
        <f t="shared" si="58"/>
        <v>32.623376623376622</v>
      </c>
      <c r="L220" s="16">
        <f t="shared" si="57"/>
        <v>33.223376623376623</v>
      </c>
      <c r="P220" s="23">
        <v>552</v>
      </c>
      <c r="Q220" s="22" t="s">
        <v>589</v>
      </c>
      <c r="R220" s="21"/>
      <c r="S220" s="507"/>
      <c r="T220" s="34"/>
      <c r="U220" s="34"/>
      <c r="V220" s="18">
        <v>18</v>
      </c>
      <c r="W220" s="18">
        <v>18</v>
      </c>
      <c r="X220" s="18">
        <f>AA220</f>
        <v>23.197402597402597</v>
      </c>
      <c r="Y220" s="17">
        <f>V220-0.6</f>
        <v>17.399999999999999</v>
      </c>
      <c r="Z220" s="16">
        <f t="shared" ref="Z220:Z228" si="60">SUM(Y220/0.77)</f>
        <v>22.597402597402596</v>
      </c>
      <c r="AA220" s="16">
        <f>SUM(Z220+0.6)</f>
        <v>23.197402597402597</v>
      </c>
    </row>
    <row r="221" spans="1:27" ht="49.9" customHeight="1" x14ac:dyDescent="0.6">
      <c r="A221" s="23">
        <v>5011</v>
      </c>
      <c r="B221" s="22" t="s">
        <v>62</v>
      </c>
      <c r="C221" s="21"/>
      <c r="D221" s="459"/>
      <c r="E221" s="34">
        <v>3.1</v>
      </c>
      <c r="F221" s="34"/>
      <c r="G221" s="18">
        <v>26.49</v>
      </c>
      <c r="H221" s="18">
        <v>23.39</v>
      </c>
      <c r="I221" s="18">
        <f t="shared" si="59"/>
        <v>34.223376623376623</v>
      </c>
      <c r="J221" s="17">
        <f t="shared" si="56"/>
        <v>25.889999999999997</v>
      </c>
      <c r="K221" s="16">
        <f t="shared" si="58"/>
        <v>33.623376623376622</v>
      </c>
      <c r="L221" s="16">
        <f t="shared" si="57"/>
        <v>34.223376623376623</v>
      </c>
      <c r="P221" s="23">
        <v>550</v>
      </c>
      <c r="Q221" s="22" t="s">
        <v>588</v>
      </c>
      <c r="R221" s="21"/>
      <c r="S221" s="507"/>
      <c r="T221" s="34"/>
      <c r="U221" s="34"/>
      <c r="V221" s="18">
        <v>18</v>
      </c>
      <c r="W221" s="18">
        <v>18</v>
      </c>
      <c r="X221" s="18">
        <f>AA221</f>
        <v>23.197402597402597</v>
      </c>
      <c r="Y221" s="17">
        <f>V221-0.6</f>
        <v>17.399999999999999</v>
      </c>
      <c r="Z221" s="16">
        <f t="shared" si="60"/>
        <v>22.597402597402596</v>
      </c>
      <c r="AA221" s="16">
        <f>SUM(Z221+0.6)</f>
        <v>23.197402597402597</v>
      </c>
    </row>
    <row r="222" spans="1:27" ht="49.9" customHeight="1" x14ac:dyDescent="0.6">
      <c r="A222" s="23">
        <v>5012</v>
      </c>
      <c r="B222" s="22" t="s">
        <v>582</v>
      </c>
      <c r="C222" s="21"/>
      <c r="D222" s="507"/>
      <c r="E222" s="507"/>
      <c r="F222" s="34"/>
      <c r="G222" s="18">
        <v>19.54</v>
      </c>
      <c r="H222" s="18">
        <v>19.54</v>
      </c>
      <c r="I222" s="18">
        <f t="shared" si="59"/>
        <v>25.197402597402597</v>
      </c>
      <c r="J222" s="17">
        <f t="shared" si="56"/>
        <v>18.939999999999998</v>
      </c>
      <c r="K222" s="16">
        <f t="shared" si="58"/>
        <v>24.597402597402596</v>
      </c>
      <c r="L222" s="16">
        <f t="shared" si="57"/>
        <v>25.197402597402597</v>
      </c>
      <c r="P222" s="23">
        <v>551</v>
      </c>
      <c r="Q222" s="22" t="s">
        <v>587</v>
      </c>
      <c r="R222" s="21"/>
      <c r="S222" s="507"/>
      <c r="T222" s="34"/>
      <c r="U222" s="34"/>
      <c r="V222" s="18">
        <v>18</v>
      </c>
      <c r="W222" s="18">
        <v>18</v>
      </c>
      <c r="X222" s="18">
        <f>AA222</f>
        <v>23.197402597402597</v>
      </c>
      <c r="Y222" s="17">
        <f>V222-0.6</f>
        <v>17.399999999999999</v>
      </c>
      <c r="Z222" s="16">
        <f t="shared" si="60"/>
        <v>22.597402597402596</v>
      </c>
      <c r="AA222" s="16">
        <f>SUM(Z222+0.6)</f>
        <v>23.197402597402597</v>
      </c>
    </row>
    <row r="223" spans="1:27" ht="49.9" customHeight="1" x14ac:dyDescent="0.7">
      <c r="A223" s="23">
        <v>5016</v>
      </c>
      <c r="B223" s="22" t="s">
        <v>61</v>
      </c>
      <c r="C223" s="21"/>
      <c r="D223" s="34"/>
      <c r="E223" s="34">
        <v>1.73</v>
      </c>
      <c r="F223" s="34"/>
      <c r="G223" s="18">
        <v>32.299999999999997</v>
      </c>
      <c r="H223" s="18">
        <v>30.57</v>
      </c>
      <c r="I223" s="18">
        <f t="shared" si="59"/>
        <v>41.858441558441548</v>
      </c>
      <c r="J223" s="17">
        <f>G223-0.3</f>
        <v>31.999999999999996</v>
      </c>
      <c r="K223" s="16">
        <f t="shared" si="58"/>
        <v>41.558441558441551</v>
      </c>
      <c r="L223" s="16">
        <f>SUM(K223+0.3)</f>
        <v>41.858441558441548</v>
      </c>
      <c r="P223" s="65"/>
      <c r="Q223" s="215" t="s">
        <v>535</v>
      </c>
      <c r="R223" s="27"/>
      <c r="S223" s="500"/>
      <c r="T223" s="188">
        <f>V223-W223</f>
        <v>0</v>
      </c>
      <c r="U223" s="65"/>
      <c r="V223" s="65"/>
      <c r="W223" s="65"/>
      <c r="X223" s="79"/>
      <c r="Y223" s="17">
        <f>V223-0.6</f>
        <v>-0.6</v>
      </c>
      <c r="Z223" s="16">
        <f t="shared" si="60"/>
        <v>-0.77922077922077915</v>
      </c>
      <c r="AA223" s="16">
        <f>SUM(Z223+0.6)</f>
        <v>-0.17922077922077917</v>
      </c>
    </row>
    <row r="224" spans="1:27" ht="49.9" customHeight="1" x14ac:dyDescent="0.6">
      <c r="A224" s="23">
        <v>5017</v>
      </c>
      <c r="B224" s="22" t="s">
        <v>59</v>
      </c>
      <c r="C224" s="21"/>
      <c r="D224" s="34"/>
      <c r="E224" s="34">
        <v>1.73</v>
      </c>
      <c r="F224" s="34"/>
      <c r="G224" s="18">
        <v>32.299999999999997</v>
      </c>
      <c r="H224" s="18">
        <v>30.57</v>
      </c>
      <c r="I224" s="18">
        <f t="shared" si="59"/>
        <v>41.858441558441548</v>
      </c>
      <c r="J224" s="17">
        <f>G224-0.3</f>
        <v>31.999999999999996</v>
      </c>
      <c r="K224" s="16">
        <f t="shared" si="58"/>
        <v>41.558441558441551</v>
      </c>
      <c r="L224" s="16">
        <f>SUM(K224+0.3)</f>
        <v>41.858441558441548</v>
      </c>
      <c r="P224" s="99">
        <v>646</v>
      </c>
      <c r="Q224" s="444" t="s">
        <v>536</v>
      </c>
      <c r="R224" s="444"/>
      <c r="S224" s="444"/>
      <c r="T224" s="18"/>
      <c r="U224" s="99">
        <v>42.16</v>
      </c>
      <c r="V224" s="108">
        <v>49.99</v>
      </c>
      <c r="W224" s="108">
        <v>49.99</v>
      </c>
      <c r="X224" s="108">
        <f>AA224</f>
        <v>64.742857142857133</v>
      </c>
      <c r="Y224" s="223">
        <f>V224-0.6</f>
        <v>49.39</v>
      </c>
      <c r="Z224" s="235">
        <f t="shared" si="60"/>
        <v>64.142857142857139</v>
      </c>
      <c r="AA224" s="235">
        <f>SUM(Z224+0.6)</f>
        <v>64.742857142857133</v>
      </c>
    </row>
    <row r="225" spans="1:27" ht="49.9" customHeight="1" x14ac:dyDescent="0.7">
      <c r="A225" s="23">
        <v>5019</v>
      </c>
      <c r="B225" s="21" t="s">
        <v>282</v>
      </c>
      <c r="C225" s="21"/>
      <c r="D225" s="34"/>
      <c r="E225" s="34"/>
      <c r="F225" s="18"/>
      <c r="G225" s="18">
        <v>25</v>
      </c>
      <c r="H225" s="18">
        <v>25.02</v>
      </c>
      <c r="I225" s="18">
        <f t="shared" si="59"/>
        <v>32.452597402597398</v>
      </c>
      <c r="J225" s="17">
        <f>G225-0.05</f>
        <v>24.95</v>
      </c>
      <c r="K225" s="16">
        <f t="shared" si="58"/>
        <v>32.402597402597401</v>
      </c>
      <c r="L225" s="16">
        <f>SUM(K225+0.05)</f>
        <v>32.452597402597398</v>
      </c>
      <c r="P225" s="65"/>
      <c r="Q225" s="215" t="s">
        <v>216</v>
      </c>
      <c r="R225" s="27"/>
      <c r="S225" s="500"/>
      <c r="T225" s="188">
        <f>V225-W225</f>
        <v>0</v>
      </c>
      <c r="U225" s="713"/>
      <c r="V225" s="714"/>
      <c r="W225" s="714"/>
      <c r="X225" s="715"/>
      <c r="Y225" s="17">
        <f>V225-0.36</f>
        <v>-0.36</v>
      </c>
      <c r="Z225" s="16">
        <f t="shared" si="60"/>
        <v>-0.46753246753246752</v>
      </c>
      <c r="AA225" s="16">
        <f>SUM(Z225+0.23)</f>
        <v>-0.23753246753246751</v>
      </c>
    </row>
    <row r="226" spans="1:27" ht="49.9" customHeight="1" x14ac:dyDescent="0.7">
      <c r="A226" s="51"/>
      <c r="B226" s="220" t="s">
        <v>57</v>
      </c>
      <c r="C226" s="27"/>
      <c r="D226" s="26"/>
      <c r="E226" s="433"/>
      <c r="F226" s="256" t="s">
        <v>298</v>
      </c>
      <c r="G226" s="77"/>
      <c r="H226" s="77"/>
      <c r="I226" s="76"/>
      <c r="J226" s="17">
        <f>G226-0.6</f>
        <v>-0.6</v>
      </c>
      <c r="K226" s="16">
        <f t="shared" si="58"/>
        <v>-0.77922077922077915</v>
      </c>
      <c r="L226" s="16">
        <f>SUM(K226+0.6)</f>
        <v>-0.17922077922077917</v>
      </c>
      <c r="P226" s="23">
        <v>4870</v>
      </c>
      <c r="Q226" s="22" t="s">
        <v>228</v>
      </c>
      <c r="R226" s="21"/>
      <c r="S226" s="232"/>
      <c r="T226" s="34"/>
      <c r="U226" s="18"/>
      <c r="V226" s="18">
        <v>27.94</v>
      </c>
      <c r="W226" s="18">
        <v>27.94</v>
      </c>
      <c r="X226" s="44">
        <f>AA226</f>
        <v>36.106493506493507</v>
      </c>
      <c r="Y226" s="17">
        <f>V226-0.6</f>
        <v>27.34</v>
      </c>
      <c r="Z226" s="16">
        <f t="shared" si="60"/>
        <v>35.506493506493506</v>
      </c>
      <c r="AA226" s="16">
        <f>SUM(Z226+0.6)</f>
        <v>36.106493506493507</v>
      </c>
    </row>
    <row r="227" spans="1:27" ht="49.9" customHeight="1" x14ac:dyDescent="0.6">
      <c r="A227" s="23">
        <v>5021</v>
      </c>
      <c r="B227" s="22" t="s">
        <v>21</v>
      </c>
      <c r="C227" s="21"/>
      <c r="D227" s="507"/>
      <c r="E227" s="507">
        <v>2.56</v>
      </c>
      <c r="F227" s="34"/>
      <c r="G227" s="18">
        <v>35.5</v>
      </c>
      <c r="H227" s="18">
        <v>32.94</v>
      </c>
      <c r="I227" s="18">
        <f>L227</f>
        <v>45.92467532467532</v>
      </c>
      <c r="J227" s="17">
        <f>G227-0.6</f>
        <v>34.9</v>
      </c>
      <c r="K227" s="16">
        <f t="shared" si="58"/>
        <v>45.324675324675319</v>
      </c>
      <c r="L227" s="16">
        <f>SUM(K227+0.6)</f>
        <v>45.92467532467532</v>
      </c>
      <c r="P227" s="99">
        <v>4873</v>
      </c>
      <c r="Q227" s="22" t="s">
        <v>30</v>
      </c>
      <c r="R227" s="21"/>
      <c r="S227" s="507"/>
      <c r="T227" s="34"/>
      <c r="U227" s="18">
        <v>2</v>
      </c>
      <c r="V227" s="18">
        <v>26.22</v>
      </c>
      <c r="W227" s="18">
        <v>26.22</v>
      </c>
      <c r="X227" s="44">
        <f>AA227</f>
        <v>33.872727272727268</v>
      </c>
      <c r="Y227" s="17">
        <f>V227-0.6</f>
        <v>25.619999999999997</v>
      </c>
      <c r="Z227" s="16">
        <f t="shared" si="60"/>
        <v>33.272727272727266</v>
      </c>
      <c r="AA227" s="16">
        <f>SUM(Z227+0.6)</f>
        <v>33.872727272727268</v>
      </c>
    </row>
    <row r="228" spans="1:27" ht="49.9" customHeight="1" x14ac:dyDescent="0.6">
      <c r="A228" s="99">
        <v>5027</v>
      </c>
      <c r="B228" s="246" t="s">
        <v>56</v>
      </c>
      <c r="C228" s="398"/>
      <c r="D228" s="399"/>
      <c r="E228" s="399">
        <v>1.61</v>
      </c>
      <c r="F228" s="399" t="s">
        <v>35</v>
      </c>
      <c r="G228" s="108">
        <v>29.4</v>
      </c>
      <c r="H228" s="108">
        <v>27.79</v>
      </c>
      <c r="I228" s="108">
        <f>L228</f>
        <v>38.002597402597402</v>
      </c>
      <c r="J228" s="17">
        <f>G228-0.6</f>
        <v>28.799999999999997</v>
      </c>
      <c r="K228" s="16">
        <f t="shared" si="58"/>
        <v>37.402597402597401</v>
      </c>
      <c r="L228" s="16">
        <f>SUM(K228+0.6)</f>
        <v>38.002597402597402</v>
      </c>
      <c r="P228" s="23">
        <v>4872</v>
      </c>
      <c r="Q228" s="22" t="s">
        <v>61</v>
      </c>
      <c r="R228" s="21"/>
      <c r="S228" s="232"/>
      <c r="T228" s="34"/>
      <c r="U228" s="18"/>
      <c r="V228" s="18">
        <v>28.1</v>
      </c>
      <c r="W228" s="18">
        <v>28.1</v>
      </c>
      <c r="X228" s="44">
        <f>AA228</f>
        <v>36.403896103896102</v>
      </c>
      <c r="Y228" s="17">
        <f>V228-0.3</f>
        <v>27.8</v>
      </c>
      <c r="Z228" s="16">
        <f t="shared" si="60"/>
        <v>36.103896103896105</v>
      </c>
      <c r="AA228" s="16">
        <f>SUM(Z228+0.3)</f>
        <v>36.403896103896102</v>
      </c>
    </row>
    <row r="229" spans="1:27" ht="49.9" customHeight="1" x14ac:dyDescent="0.7">
      <c r="A229" s="60"/>
      <c r="B229" s="215" t="s">
        <v>235</v>
      </c>
      <c r="C229" s="27"/>
      <c r="D229" s="26"/>
      <c r="E229" s="433"/>
      <c r="F229" s="499"/>
      <c r="G229" s="28"/>
      <c r="H229" s="28"/>
      <c r="I229" s="71"/>
      <c r="J229" s="17"/>
      <c r="K229" s="16"/>
      <c r="L229" s="16"/>
      <c r="P229" s="69"/>
      <c r="Q229" s="621" t="s">
        <v>503</v>
      </c>
      <c r="R229" s="622"/>
      <c r="S229" s="622"/>
      <c r="T229" s="622"/>
      <c r="U229" s="622"/>
      <c r="V229" s="622"/>
      <c r="W229" s="622"/>
      <c r="X229" s="623"/>
      <c r="Y229" s="17"/>
      <c r="Z229" s="16"/>
      <c r="AA229" s="16"/>
    </row>
    <row r="230" spans="1:27" ht="49.9" customHeight="1" x14ac:dyDescent="0.6">
      <c r="A230" s="23">
        <v>1030</v>
      </c>
      <c r="B230" s="21" t="s">
        <v>53</v>
      </c>
      <c r="C230" s="21"/>
      <c r="D230" s="34"/>
      <c r="E230" s="34"/>
      <c r="F230" s="507"/>
      <c r="G230" s="18">
        <v>32.090000000000003</v>
      </c>
      <c r="H230" s="18">
        <v>32.090000000000003</v>
      </c>
      <c r="I230" s="44">
        <f>L230</f>
        <v>41.496103896103897</v>
      </c>
      <c r="J230" s="17">
        <f>G230-0.6</f>
        <v>31.490000000000002</v>
      </c>
      <c r="K230" s="16">
        <f>SUM(J230/0.77)</f>
        <v>40.896103896103895</v>
      </c>
      <c r="L230" s="16">
        <f>SUM(K230+0.6)</f>
        <v>41.496103896103897</v>
      </c>
      <c r="P230" s="23">
        <v>5151</v>
      </c>
      <c r="Q230" s="22" t="s">
        <v>504</v>
      </c>
      <c r="R230" s="21"/>
      <c r="S230" s="507"/>
      <c r="T230" s="507"/>
      <c r="U230" s="18"/>
      <c r="V230" s="18">
        <v>29.98</v>
      </c>
      <c r="W230" s="18">
        <v>29.98</v>
      </c>
      <c r="X230" s="44">
        <f>AA230</f>
        <v>38.755844155844152</v>
      </c>
      <c r="Y230" s="17">
        <f>V230-0.6</f>
        <v>29.38</v>
      </c>
      <c r="Z230" s="16">
        <f t="shared" ref="Z230:Z241" si="61">SUM(Y230/0.77)</f>
        <v>38.15584415584415</v>
      </c>
      <c r="AA230" s="16">
        <f>SUM(Z230+0.6)</f>
        <v>38.755844155844152</v>
      </c>
    </row>
    <row r="231" spans="1:27" ht="49.9" customHeight="1" x14ac:dyDescent="0.7">
      <c r="A231" s="51"/>
      <c r="B231" s="220" t="s">
        <v>49</v>
      </c>
      <c r="C231" s="27"/>
      <c r="D231" s="26"/>
      <c r="E231" s="433"/>
      <c r="F231" s="499" t="s">
        <v>298</v>
      </c>
      <c r="G231" s="499"/>
      <c r="H231" s="499"/>
      <c r="I231" s="500"/>
      <c r="J231" s="17"/>
      <c r="K231" s="16"/>
      <c r="L231" s="16"/>
      <c r="P231" s="23">
        <v>5150</v>
      </c>
      <c r="Q231" s="22" t="s">
        <v>505</v>
      </c>
      <c r="R231" s="21"/>
      <c r="S231" s="507"/>
      <c r="T231" s="507"/>
      <c r="U231" s="18"/>
      <c r="V231" s="18">
        <v>29.98</v>
      </c>
      <c r="W231" s="18">
        <v>29.98</v>
      </c>
      <c r="X231" s="44">
        <f>AA231</f>
        <v>38.755844155844152</v>
      </c>
      <c r="Y231" s="17">
        <f>V231-0.6</f>
        <v>29.38</v>
      </c>
      <c r="Z231" s="16">
        <f t="shared" si="61"/>
        <v>38.15584415584415</v>
      </c>
      <c r="AA231" s="16">
        <f>SUM(Z231+0.6)</f>
        <v>38.755844155844152</v>
      </c>
    </row>
    <row r="232" spans="1:27" ht="49.9" customHeight="1" x14ac:dyDescent="0.7">
      <c r="A232" s="23">
        <v>5094</v>
      </c>
      <c r="B232" s="22" t="s">
        <v>48</v>
      </c>
      <c r="C232" s="21"/>
      <c r="D232" s="30"/>
      <c r="E232" s="30"/>
      <c r="F232" s="34" t="s">
        <v>35</v>
      </c>
      <c r="G232" s="18">
        <v>26.73</v>
      </c>
      <c r="H232" s="18">
        <v>26.73</v>
      </c>
      <c r="I232" s="44">
        <f>L232</f>
        <v>34.535064935064938</v>
      </c>
      <c r="J232" s="17">
        <f>G232-0.6</f>
        <v>26.13</v>
      </c>
      <c r="K232" s="16">
        <f t="shared" ref="K232:K239" si="62">SUM(J232/0.77)</f>
        <v>33.935064935064936</v>
      </c>
      <c r="L232" s="16">
        <f>SUM(K232+0.6)</f>
        <v>34.535064935064938</v>
      </c>
      <c r="P232" s="69"/>
      <c r="Q232" s="215" t="s">
        <v>54</v>
      </c>
      <c r="R232" s="27"/>
      <c r="S232" s="500"/>
      <c r="T232" s="499"/>
      <c r="U232" s="713" t="s">
        <v>240</v>
      </c>
      <c r="V232" s="714"/>
      <c r="W232" s="714"/>
      <c r="X232" s="715"/>
      <c r="Y232" s="17" t="e">
        <f>U232-0.36</f>
        <v>#VALUE!</v>
      </c>
      <c r="Z232" s="16" t="e">
        <f t="shared" si="61"/>
        <v>#VALUE!</v>
      </c>
      <c r="AA232" s="16" t="e">
        <f>SUM(#REF!+0.36)</f>
        <v>#REF!</v>
      </c>
    </row>
    <row r="233" spans="1:27" ht="49.9" customHeight="1" x14ac:dyDescent="0.7">
      <c r="A233" s="51"/>
      <c r="B233" s="220" t="s">
        <v>292</v>
      </c>
      <c r="C233" s="27"/>
      <c r="D233" s="26"/>
      <c r="E233" s="433"/>
      <c r="F233" s="499" t="s">
        <v>293</v>
      </c>
      <c r="G233" s="499"/>
      <c r="H233" s="499"/>
      <c r="I233" s="500"/>
      <c r="J233" s="17">
        <f>G231-0.36</f>
        <v>-0.36</v>
      </c>
      <c r="K233" s="16">
        <f t="shared" si="62"/>
        <v>-0.46753246753246752</v>
      </c>
      <c r="L233" s="16"/>
      <c r="P233" s="23">
        <v>4830</v>
      </c>
      <c r="Q233" s="22" t="s">
        <v>52</v>
      </c>
      <c r="R233" s="21"/>
      <c r="S233" s="507"/>
      <c r="T233" s="34"/>
      <c r="U233" s="18"/>
      <c r="V233" s="18">
        <v>25.45</v>
      </c>
      <c r="W233" s="18">
        <v>23.62</v>
      </c>
      <c r="X233" s="18">
        <f t="shared" ref="X233:X241" si="63">AA233</f>
        <v>32.96233766233766</v>
      </c>
      <c r="Y233" s="240">
        <f t="shared" ref="Y233:Y240" si="64">V233-0.3</f>
        <v>25.15</v>
      </c>
      <c r="Z233" s="241">
        <f t="shared" si="61"/>
        <v>32.662337662337663</v>
      </c>
      <c r="AA233" s="241">
        <f t="shared" ref="AA233:AA240" si="65">SUM(Z233+0.3)</f>
        <v>32.96233766233766</v>
      </c>
    </row>
    <row r="234" spans="1:27" ht="49.9" customHeight="1" x14ac:dyDescent="0.6">
      <c r="A234" s="23">
        <v>4490</v>
      </c>
      <c r="B234" s="21" t="s">
        <v>21</v>
      </c>
      <c r="C234" s="21"/>
      <c r="D234" s="30"/>
      <c r="E234" s="34"/>
      <c r="F234" s="18"/>
      <c r="G234" s="23">
        <v>29.75</v>
      </c>
      <c r="H234" s="23">
        <v>28.23</v>
      </c>
      <c r="I234" s="18">
        <f>L234</f>
        <v>38.457142857142856</v>
      </c>
      <c r="J234" s="17">
        <f>G234-0.6</f>
        <v>29.15</v>
      </c>
      <c r="K234" s="16">
        <f t="shared" si="62"/>
        <v>37.857142857142854</v>
      </c>
      <c r="L234" s="16">
        <f>SUM(K234+0.6)</f>
        <v>38.457142857142856</v>
      </c>
      <c r="P234" s="23">
        <v>4831</v>
      </c>
      <c r="Q234" s="22" t="s">
        <v>50</v>
      </c>
      <c r="R234" s="21"/>
      <c r="S234" s="507"/>
      <c r="T234" s="34"/>
      <c r="U234" s="18"/>
      <c r="V234" s="18">
        <v>25.45</v>
      </c>
      <c r="W234" s="18">
        <v>23.62</v>
      </c>
      <c r="X234" s="18">
        <f t="shared" si="63"/>
        <v>32.96233766233766</v>
      </c>
      <c r="Y234" s="240">
        <f t="shared" si="64"/>
        <v>25.15</v>
      </c>
      <c r="Z234" s="241">
        <f t="shared" si="61"/>
        <v>32.662337662337663</v>
      </c>
      <c r="AA234" s="241">
        <f t="shared" si="65"/>
        <v>32.96233766233766</v>
      </c>
    </row>
    <row r="235" spans="1:27" ht="49.9" customHeight="1" x14ac:dyDescent="0.6">
      <c r="A235" s="23">
        <v>4493</v>
      </c>
      <c r="B235" s="21" t="s">
        <v>66</v>
      </c>
      <c r="C235" s="21"/>
      <c r="D235" s="30"/>
      <c r="E235" s="34"/>
      <c r="F235" s="18"/>
      <c r="G235" s="18">
        <v>18.989999999999998</v>
      </c>
      <c r="H235" s="18">
        <v>17.23</v>
      </c>
      <c r="I235" s="44">
        <f>L235</f>
        <v>24.483116883116882</v>
      </c>
      <c r="J235" s="17">
        <f>G235-0.6</f>
        <v>18.389999999999997</v>
      </c>
      <c r="K235" s="16">
        <f t="shared" si="62"/>
        <v>23.88311688311688</v>
      </c>
      <c r="L235" s="16">
        <f>SUM(K235+0.6)</f>
        <v>24.483116883116882</v>
      </c>
      <c r="P235" s="23">
        <v>4832</v>
      </c>
      <c r="Q235" s="22" t="s">
        <v>441</v>
      </c>
      <c r="R235" s="21"/>
      <c r="S235" s="507"/>
      <c r="T235" s="34"/>
      <c r="U235" s="18"/>
      <c r="V235" s="18">
        <v>25.45</v>
      </c>
      <c r="W235" s="18">
        <v>23.62</v>
      </c>
      <c r="X235" s="18">
        <f t="shared" si="63"/>
        <v>32.96233766233766</v>
      </c>
      <c r="Y235" s="240">
        <f t="shared" si="64"/>
        <v>25.15</v>
      </c>
      <c r="Z235" s="241">
        <f t="shared" si="61"/>
        <v>32.662337662337663</v>
      </c>
      <c r="AA235" s="241">
        <f t="shared" si="65"/>
        <v>32.96233766233766</v>
      </c>
    </row>
    <row r="236" spans="1:27" ht="49.9" customHeight="1" x14ac:dyDescent="0.6">
      <c r="A236" s="23">
        <v>4494</v>
      </c>
      <c r="B236" s="22" t="s">
        <v>16</v>
      </c>
      <c r="C236" s="21"/>
      <c r="D236" s="20"/>
      <c r="E236" s="34"/>
      <c r="F236" s="19"/>
      <c r="G236" s="18">
        <v>19.989999999999998</v>
      </c>
      <c r="H236" s="18">
        <v>36.11</v>
      </c>
      <c r="I236" s="18">
        <f>L236</f>
        <v>25.87142857142857</v>
      </c>
      <c r="J236" s="17">
        <f>G236-0.3</f>
        <v>19.689999999999998</v>
      </c>
      <c r="K236" s="16">
        <f t="shared" si="62"/>
        <v>25.571428571428569</v>
      </c>
      <c r="L236" s="16">
        <f>SUM(K236+0.3)</f>
        <v>25.87142857142857</v>
      </c>
      <c r="P236" s="23">
        <v>4835</v>
      </c>
      <c r="Q236" s="22" t="s">
        <v>586</v>
      </c>
      <c r="R236" s="21"/>
      <c r="S236" s="507"/>
      <c r="T236" s="34"/>
      <c r="U236" s="18"/>
      <c r="V236" s="18">
        <v>25.45</v>
      </c>
      <c r="W236" s="18">
        <v>23.62</v>
      </c>
      <c r="X236" s="18">
        <f t="shared" si="63"/>
        <v>32.96233766233766</v>
      </c>
      <c r="Y236" s="240">
        <f t="shared" si="64"/>
        <v>25.15</v>
      </c>
      <c r="Z236" s="241">
        <f t="shared" si="61"/>
        <v>32.662337662337663</v>
      </c>
      <c r="AA236" s="241">
        <f t="shared" si="65"/>
        <v>32.96233766233766</v>
      </c>
    </row>
    <row r="237" spans="1:27" ht="49.9" customHeight="1" x14ac:dyDescent="0.7">
      <c r="A237" s="51"/>
      <c r="B237" s="220" t="s">
        <v>47</v>
      </c>
      <c r="C237" s="27"/>
      <c r="D237" s="26"/>
      <c r="E237" s="433"/>
      <c r="F237" s="499" t="s">
        <v>293</v>
      </c>
      <c r="G237" s="499"/>
      <c r="H237" s="499"/>
      <c r="I237" s="500"/>
      <c r="J237" s="17">
        <f>G237-0.27</f>
        <v>-0.27</v>
      </c>
      <c r="K237" s="16">
        <f t="shared" si="62"/>
        <v>-0.35064935064935066</v>
      </c>
      <c r="L237" s="16">
        <f>SUM(K237+0.27)</f>
        <v>-8.0649350649350637E-2</v>
      </c>
      <c r="P237" s="23">
        <v>4837</v>
      </c>
      <c r="Q237" s="22" t="s">
        <v>46</v>
      </c>
      <c r="R237" s="21"/>
      <c r="S237" s="507"/>
      <c r="T237" s="34"/>
      <c r="U237" s="18"/>
      <c r="V237" s="18">
        <v>25.45</v>
      </c>
      <c r="W237" s="18">
        <v>23.62</v>
      </c>
      <c r="X237" s="18">
        <f t="shared" si="63"/>
        <v>32.96233766233766</v>
      </c>
      <c r="Y237" s="240">
        <f t="shared" si="64"/>
        <v>25.15</v>
      </c>
      <c r="Z237" s="241">
        <f t="shared" si="61"/>
        <v>32.662337662337663</v>
      </c>
      <c r="AA237" s="241">
        <f t="shared" si="65"/>
        <v>32.96233766233766</v>
      </c>
    </row>
    <row r="238" spans="1:27" ht="49.9" customHeight="1" x14ac:dyDescent="0.6">
      <c r="A238" s="23">
        <v>4471</v>
      </c>
      <c r="B238" s="22" t="s">
        <v>21</v>
      </c>
      <c r="C238" s="21"/>
      <c r="D238" s="34"/>
      <c r="E238" s="34"/>
      <c r="F238" s="18"/>
      <c r="G238" s="23">
        <v>29.75</v>
      </c>
      <c r="H238" s="23">
        <v>29.23</v>
      </c>
      <c r="I238" s="18">
        <f>L238</f>
        <v>38.457142857142856</v>
      </c>
      <c r="J238" s="17">
        <f>G238-0.6</f>
        <v>29.15</v>
      </c>
      <c r="K238" s="16">
        <f t="shared" si="62"/>
        <v>37.857142857142854</v>
      </c>
      <c r="L238" s="16">
        <f>SUM(K238+0.6)</f>
        <v>38.457142857142856</v>
      </c>
      <c r="P238" s="23">
        <v>4833</v>
      </c>
      <c r="Q238" s="22" t="s">
        <v>445</v>
      </c>
      <c r="R238" s="21"/>
      <c r="S238" s="507"/>
      <c r="T238" s="34"/>
      <c r="U238" s="18"/>
      <c r="V238" s="18">
        <v>25.45</v>
      </c>
      <c r="W238" s="18">
        <v>23.62</v>
      </c>
      <c r="X238" s="18">
        <f t="shared" si="63"/>
        <v>32.96233766233766</v>
      </c>
      <c r="Y238" s="240">
        <f t="shared" si="64"/>
        <v>25.15</v>
      </c>
      <c r="Z238" s="241">
        <f t="shared" si="61"/>
        <v>32.662337662337663</v>
      </c>
      <c r="AA238" s="241">
        <f t="shared" si="65"/>
        <v>32.96233766233766</v>
      </c>
    </row>
    <row r="239" spans="1:27" ht="49.9" customHeight="1" x14ac:dyDescent="0.6">
      <c r="A239" s="23">
        <v>4472</v>
      </c>
      <c r="B239" s="22" t="s">
        <v>45</v>
      </c>
      <c r="C239" s="21"/>
      <c r="D239" s="34"/>
      <c r="E239" s="34"/>
      <c r="F239" s="23" t="s">
        <v>35</v>
      </c>
      <c r="G239" s="23">
        <v>28.99</v>
      </c>
      <c r="H239" s="23">
        <v>26.22</v>
      </c>
      <c r="I239" s="18">
        <f>L239</f>
        <v>37.470129870129867</v>
      </c>
      <c r="J239" s="17">
        <f>G239-0.6</f>
        <v>28.389999999999997</v>
      </c>
      <c r="K239" s="16">
        <f t="shared" si="62"/>
        <v>36.870129870129865</v>
      </c>
      <c r="L239" s="16">
        <f>SUM(K239+0.6)</f>
        <v>37.470129870129867</v>
      </c>
      <c r="P239" s="23">
        <v>4834</v>
      </c>
      <c r="Q239" s="22" t="s">
        <v>440</v>
      </c>
      <c r="R239" s="21"/>
      <c r="S239" s="507"/>
      <c r="T239" s="34"/>
      <c r="U239" s="18"/>
      <c r="V239" s="18">
        <v>25.45</v>
      </c>
      <c r="W239" s="18">
        <v>23.62</v>
      </c>
      <c r="X239" s="18">
        <f t="shared" si="63"/>
        <v>32.96233766233766</v>
      </c>
      <c r="Y239" s="240">
        <f t="shared" si="64"/>
        <v>25.15</v>
      </c>
      <c r="Z239" s="241">
        <f t="shared" si="61"/>
        <v>32.662337662337663</v>
      </c>
      <c r="AA239" s="241">
        <f t="shared" si="65"/>
        <v>32.96233766233766</v>
      </c>
    </row>
    <row r="240" spans="1:27" ht="49.9" customHeight="1" x14ac:dyDescent="0.6">
      <c r="A240" s="635" t="s">
        <v>43</v>
      </c>
      <c r="B240" s="636"/>
      <c r="C240" s="636"/>
      <c r="D240" s="636"/>
      <c r="E240" s="636"/>
      <c r="F240" s="636"/>
      <c r="G240" s="636"/>
      <c r="H240" s="636"/>
      <c r="I240" s="637"/>
      <c r="J240" s="17"/>
      <c r="K240" s="16"/>
      <c r="L240" s="16"/>
      <c r="P240" s="23">
        <v>4839</v>
      </c>
      <c r="Q240" s="22" t="s">
        <v>44</v>
      </c>
      <c r="R240" s="21"/>
      <c r="S240" s="507"/>
      <c r="T240" s="34"/>
      <c r="U240" s="18"/>
      <c r="V240" s="18">
        <v>25.45</v>
      </c>
      <c r="W240" s="18">
        <v>23.62</v>
      </c>
      <c r="X240" s="18">
        <f t="shared" si="63"/>
        <v>32.96233766233766</v>
      </c>
      <c r="Y240" s="240">
        <f t="shared" si="64"/>
        <v>25.15</v>
      </c>
      <c r="Z240" s="241">
        <f t="shared" si="61"/>
        <v>32.662337662337663</v>
      </c>
      <c r="AA240" s="241">
        <f t="shared" si="65"/>
        <v>32.96233766233766</v>
      </c>
    </row>
    <row r="241" spans="1:27" ht="49.9" customHeight="1" x14ac:dyDescent="0.7">
      <c r="A241" s="60"/>
      <c r="B241" s="215" t="s">
        <v>300</v>
      </c>
      <c r="C241" s="27"/>
      <c r="D241" s="26"/>
      <c r="E241" s="26"/>
      <c r="F241" s="257" t="s">
        <v>293</v>
      </c>
      <c r="G241" s="24"/>
      <c r="H241" s="24"/>
      <c r="I241" s="24"/>
      <c r="J241" s="17"/>
      <c r="K241" s="16"/>
      <c r="L241" s="16"/>
      <c r="P241" s="23">
        <v>4851</v>
      </c>
      <c r="Q241" s="12" t="s">
        <v>446</v>
      </c>
      <c r="T241" s="18"/>
      <c r="U241" s="18">
        <v>15.99</v>
      </c>
      <c r="V241" s="18">
        <v>9.99</v>
      </c>
      <c r="W241" s="18">
        <v>9.99</v>
      </c>
      <c r="X241" s="18">
        <f t="shared" si="63"/>
        <v>12.794805194805194</v>
      </c>
      <c r="Y241" s="16">
        <f>V241-0.6</f>
        <v>9.39</v>
      </c>
      <c r="Z241" s="12">
        <f t="shared" si="61"/>
        <v>12.194805194805195</v>
      </c>
      <c r="AA241" s="12">
        <f>SUM(Z241+0.6)</f>
        <v>12.794805194805194</v>
      </c>
    </row>
    <row r="242" spans="1:27" ht="49.9" customHeight="1" x14ac:dyDescent="0.7">
      <c r="A242" s="23">
        <v>4489</v>
      </c>
      <c r="B242" s="22" t="s">
        <v>301</v>
      </c>
      <c r="C242" s="21"/>
      <c r="D242" s="30"/>
      <c r="E242" s="34"/>
      <c r="F242" s="18"/>
      <c r="G242" s="23">
        <v>28.75</v>
      </c>
      <c r="H242" s="23">
        <v>27.23</v>
      </c>
      <c r="I242" s="44">
        <f>L242</f>
        <v>37.158441558441559</v>
      </c>
      <c r="J242" s="17">
        <f>G242-0.6</f>
        <v>28.15</v>
      </c>
      <c r="K242" s="16">
        <f>SUM(J242/0.77)</f>
        <v>36.558441558441558</v>
      </c>
      <c r="L242" s="16">
        <f>SUM(K242+0.6)</f>
        <v>37.158441558441559</v>
      </c>
      <c r="P242" s="202"/>
      <c r="Q242" s="218" t="s">
        <v>218</v>
      </c>
      <c r="R242" s="193"/>
      <c r="S242" s="195"/>
      <c r="T242" s="195"/>
      <c r="U242" s="196"/>
      <c r="V242" s="196"/>
      <c r="W242" s="196"/>
      <c r="X242" s="203"/>
      <c r="Y242" s="17"/>
      <c r="Z242" s="16"/>
      <c r="AA242" s="16"/>
    </row>
    <row r="243" spans="1:27" ht="49.9" customHeight="1" x14ac:dyDescent="0.7">
      <c r="A243" s="68"/>
      <c r="B243" s="217" t="s">
        <v>42</v>
      </c>
      <c r="C243" s="32"/>
      <c r="D243" s="26"/>
      <c r="E243" s="87"/>
      <c r="F243" s="67" t="s">
        <v>33</v>
      </c>
      <c r="G243" s="66"/>
      <c r="H243" s="66"/>
      <c r="I243" s="66"/>
      <c r="J243" s="17"/>
      <c r="K243" s="16"/>
      <c r="L243" s="16"/>
      <c r="P243" s="23">
        <v>8101</v>
      </c>
      <c r="Q243" s="12" t="s">
        <v>290</v>
      </c>
      <c r="T243" s="23"/>
      <c r="U243" s="238"/>
      <c r="V243" s="41">
        <v>33</v>
      </c>
      <c r="W243" s="41">
        <v>33</v>
      </c>
      <c r="X243" s="41">
        <v>42.92</v>
      </c>
      <c r="Y243" s="17"/>
      <c r="Z243" s="16"/>
      <c r="AA243" s="16"/>
    </row>
    <row r="244" spans="1:27" ht="49.9" customHeight="1" x14ac:dyDescent="0.6">
      <c r="A244" s="23">
        <v>777</v>
      </c>
      <c r="B244" s="22" t="s">
        <v>30</v>
      </c>
      <c r="C244" s="21"/>
      <c r="D244" s="34"/>
      <c r="E244" s="34"/>
      <c r="F244" s="18"/>
      <c r="G244" s="18">
        <v>17.190000000000001</v>
      </c>
      <c r="H244" s="18">
        <v>16.39</v>
      </c>
      <c r="I244" s="44">
        <f>L244</f>
        <v>22.145454545454545</v>
      </c>
      <c r="J244" s="17">
        <f>G244-0.6</f>
        <v>16.59</v>
      </c>
      <c r="K244" s="16">
        <f>SUM(J244/0.77)</f>
        <v>21.545454545454543</v>
      </c>
      <c r="L244" s="16">
        <f>SUM(K244+0.6)</f>
        <v>22.145454545454545</v>
      </c>
      <c r="P244" s="23">
        <v>8102</v>
      </c>
      <c r="Q244" s="496" t="s">
        <v>303</v>
      </c>
      <c r="R244" s="496"/>
      <c r="S244" s="496"/>
      <c r="T244" s="496"/>
      <c r="U244" s="108"/>
      <c r="V244" s="41">
        <v>33</v>
      </c>
      <c r="W244" s="41">
        <v>33</v>
      </c>
      <c r="X244" s="41">
        <v>42.92</v>
      </c>
      <c r="Y244" s="17"/>
      <c r="Z244" s="16"/>
      <c r="AA244" s="16"/>
    </row>
    <row r="245" spans="1:27" ht="49.9" customHeight="1" x14ac:dyDescent="0.65">
      <c r="A245" s="69"/>
      <c r="B245" s="693" t="s">
        <v>289</v>
      </c>
      <c r="C245" s="629"/>
      <c r="D245" s="629"/>
      <c r="E245" s="629"/>
      <c r="F245" s="629"/>
      <c r="G245" s="629"/>
      <c r="H245" s="629"/>
      <c r="I245" s="694"/>
      <c r="J245" s="17"/>
      <c r="K245" s="16"/>
      <c r="L245" s="16"/>
      <c r="P245" s="661" t="s">
        <v>287</v>
      </c>
      <c r="Q245" s="662"/>
      <c r="R245" s="662"/>
      <c r="S245" s="662"/>
      <c r="T245" s="662"/>
      <c r="U245" s="662"/>
      <c r="V245" s="662"/>
      <c r="W245" s="662"/>
      <c r="X245" s="662"/>
      <c r="Z245" s="14"/>
      <c r="AA245" s="14"/>
    </row>
    <row r="246" spans="1:27" ht="49.9" customHeight="1" x14ac:dyDescent="0.7">
      <c r="A246" s="99">
        <v>764</v>
      </c>
      <c r="B246" s="22" t="s">
        <v>549</v>
      </c>
      <c r="C246" s="21"/>
      <c r="D246" s="34"/>
      <c r="E246" s="34"/>
      <c r="F246" s="18"/>
      <c r="G246" s="18">
        <v>27.19</v>
      </c>
      <c r="H246" s="18">
        <v>25.73</v>
      </c>
      <c r="I246" s="44">
        <f>L246</f>
        <v>35.13246753246753</v>
      </c>
      <c r="J246" s="17">
        <f>G246-0.6</f>
        <v>26.59</v>
      </c>
      <c r="K246" s="16">
        <f>SUM(J246/0.77)</f>
        <v>34.532467532467528</v>
      </c>
      <c r="L246" s="16">
        <f>SUM(K246+0.6)</f>
        <v>35.13246753246753</v>
      </c>
      <c r="P246" s="230"/>
      <c r="Q246" s="622" t="s">
        <v>294</v>
      </c>
      <c r="R246" s="622"/>
      <c r="S246" s="622"/>
      <c r="T246" s="622"/>
      <c r="U246" s="622"/>
      <c r="V246" s="622"/>
      <c r="W246" s="622"/>
      <c r="X246" s="622"/>
      <c r="Z246" s="14"/>
      <c r="AA246" s="14"/>
    </row>
    <row r="247" spans="1:27" ht="49.9" customHeight="1" x14ac:dyDescent="0.6">
      <c r="A247" s="23">
        <v>760</v>
      </c>
      <c r="B247" s="22" t="s">
        <v>30</v>
      </c>
      <c r="C247" s="21"/>
      <c r="D247" s="34"/>
      <c r="E247" s="34"/>
      <c r="F247" s="18"/>
      <c r="G247" s="18">
        <v>20.38</v>
      </c>
      <c r="H247" s="18">
        <v>19.02</v>
      </c>
      <c r="I247" s="44">
        <f>L247</f>
        <v>26.288311688311687</v>
      </c>
      <c r="J247" s="17">
        <f>G247-0.6</f>
        <v>19.779999999999998</v>
      </c>
      <c r="K247" s="16">
        <f>SUM(J247/0.77)</f>
        <v>25.688311688311686</v>
      </c>
      <c r="L247" s="16">
        <f>SUM(K247+0.6)</f>
        <v>26.288311688311687</v>
      </c>
      <c r="P247" s="233" t="s">
        <v>519</v>
      </c>
      <c r="Q247" s="666" t="s">
        <v>513</v>
      </c>
      <c r="R247" s="666"/>
      <c r="S247" s="666"/>
      <c r="T247" s="496"/>
      <c r="U247" s="18"/>
      <c r="V247" s="18">
        <v>37.76</v>
      </c>
      <c r="W247" s="18">
        <v>37.76</v>
      </c>
      <c r="X247" s="18">
        <f>AA247</f>
        <v>48.859740259740256</v>
      </c>
      <c r="Y247" s="16">
        <f t="shared" ref="Y247:Y262" si="66">V247-0.6</f>
        <v>37.159999999999997</v>
      </c>
      <c r="Z247" s="14">
        <f>SUM(Y247/0.77)</f>
        <v>48.259740259740255</v>
      </c>
      <c r="AA247" s="14">
        <f t="shared" ref="AA247:AA262" si="67">SUM(Z247+0.6)</f>
        <v>48.859740259740256</v>
      </c>
    </row>
    <row r="248" spans="1:27" ht="49.9" customHeight="1" x14ac:dyDescent="0.7">
      <c r="A248" s="60"/>
      <c r="B248" s="215" t="s">
        <v>40</v>
      </c>
      <c r="C248" s="27"/>
      <c r="D248" s="26"/>
      <c r="E248" s="26"/>
      <c r="F248" s="64" t="s">
        <v>33</v>
      </c>
      <c r="G248" s="24"/>
      <c r="H248" s="24"/>
      <c r="I248" s="24"/>
      <c r="J248" s="17"/>
      <c r="K248" s="16"/>
      <c r="L248" s="16"/>
      <c r="P248" s="233">
        <v>8000</v>
      </c>
      <c r="Q248" s="666" t="s">
        <v>295</v>
      </c>
      <c r="R248" s="666"/>
      <c r="S248" s="666"/>
      <c r="T248" s="496"/>
      <c r="U248" s="18">
        <v>14</v>
      </c>
      <c r="V248" s="18">
        <v>40</v>
      </c>
      <c r="W248" s="18">
        <v>40</v>
      </c>
      <c r="X248" s="18">
        <f>AA248</f>
        <v>51.76883116883117</v>
      </c>
      <c r="Y248" s="16">
        <f t="shared" si="66"/>
        <v>39.4</v>
      </c>
      <c r="Z248" s="501">
        <f>SUM(Y248/0.77)</f>
        <v>51.168831168831169</v>
      </c>
      <c r="AA248" s="14">
        <f t="shared" si="67"/>
        <v>51.76883116883117</v>
      </c>
    </row>
    <row r="249" spans="1:27" ht="49.9" customHeight="1" x14ac:dyDescent="0.6">
      <c r="A249" s="23">
        <v>5079</v>
      </c>
      <c r="B249" s="22" t="s">
        <v>39</v>
      </c>
      <c r="C249" s="21"/>
      <c r="D249" s="30"/>
      <c r="E249" s="34">
        <v>5.76</v>
      </c>
      <c r="F249" s="18"/>
      <c r="G249" s="23">
        <v>24.49</v>
      </c>
      <c r="H249" s="23">
        <v>18.73</v>
      </c>
      <c r="I249" s="44">
        <f>L249</f>
        <v>31.625974025974024</v>
      </c>
      <c r="J249" s="17">
        <f t="shared" ref="J249:J261" si="68">G249-0.6</f>
        <v>23.889999999999997</v>
      </c>
      <c r="K249" s="16">
        <f t="shared" ref="K249:K261" si="69">SUM(J249/0.77)</f>
        <v>31.025974025974023</v>
      </c>
      <c r="L249" s="16">
        <f t="shared" ref="L249:L261" si="70">SUM(K249+0.6)</f>
        <v>31.625974025974024</v>
      </c>
      <c r="P249" s="233">
        <v>8001</v>
      </c>
      <c r="Q249" s="740" t="s">
        <v>296</v>
      </c>
      <c r="R249" s="740"/>
      <c r="S249" s="740"/>
      <c r="T249" s="510"/>
      <c r="U249" s="18">
        <v>14</v>
      </c>
      <c r="V249" s="18">
        <v>40</v>
      </c>
      <c r="W249" s="18">
        <v>40</v>
      </c>
      <c r="X249" s="18">
        <f>AA249</f>
        <v>51.76883116883117</v>
      </c>
      <c r="Y249" s="16">
        <f t="shared" si="66"/>
        <v>39.4</v>
      </c>
      <c r="Z249" s="501">
        <f>SUM(Y249/0.77)</f>
        <v>51.168831168831169</v>
      </c>
      <c r="AA249" s="14">
        <f t="shared" si="67"/>
        <v>51.76883116883117</v>
      </c>
    </row>
    <row r="250" spans="1:27" ht="49.9" customHeight="1" x14ac:dyDescent="0.7">
      <c r="A250" s="60"/>
      <c r="B250" s="215" t="s">
        <v>38</v>
      </c>
      <c r="C250" s="27"/>
      <c r="D250" s="26"/>
      <c r="E250" s="433"/>
      <c r="F250" s="498" t="s">
        <v>33</v>
      </c>
      <c r="G250" s="24"/>
      <c r="H250" s="24"/>
      <c r="I250" s="24"/>
      <c r="J250" s="17">
        <f t="shared" si="68"/>
        <v>-0.6</v>
      </c>
      <c r="K250" s="16">
        <f t="shared" si="69"/>
        <v>-0.77922077922077915</v>
      </c>
      <c r="L250" s="16">
        <f t="shared" si="70"/>
        <v>-0.17922077922077917</v>
      </c>
      <c r="P250" s="265"/>
      <c r="Q250" s="664" t="s">
        <v>475</v>
      </c>
      <c r="R250" s="664"/>
      <c r="S250" s="664"/>
      <c r="T250" s="664"/>
      <c r="U250" s="664"/>
      <c r="V250" s="664"/>
      <c r="W250" s="664"/>
      <c r="X250" s="664"/>
      <c r="Y250" s="16">
        <f t="shared" si="66"/>
        <v>-0.6</v>
      </c>
      <c r="Z250" s="501"/>
      <c r="AA250" s="14">
        <f t="shared" si="67"/>
        <v>0.6</v>
      </c>
    </row>
    <row r="251" spans="1:27" ht="49.9" customHeight="1" x14ac:dyDescent="0.6">
      <c r="A251" s="23">
        <v>781</v>
      </c>
      <c r="B251" s="22" t="s">
        <v>21</v>
      </c>
      <c r="C251" s="21"/>
      <c r="D251" s="34"/>
      <c r="E251" s="34"/>
      <c r="F251" s="18"/>
      <c r="G251" s="18">
        <v>24.49</v>
      </c>
      <c r="H251" s="18">
        <v>22.44</v>
      </c>
      <c r="I251" s="44">
        <f>L251</f>
        <v>31.625974025974024</v>
      </c>
      <c r="J251" s="17">
        <f t="shared" si="68"/>
        <v>23.889999999999997</v>
      </c>
      <c r="K251" s="16">
        <f t="shared" si="69"/>
        <v>31.025974025974023</v>
      </c>
      <c r="L251" s="16">
        <f t="shared" si="70"/>
        <v>31.625974025974024</v>
      </c>
      <c r="P251" s="233" t="s">
        <v>481</v>
      </c>
      <c r="Q251" s="264" t="s">
        <v>531</v>
      </c>
      <c r="R251" s="264"/>
      <c r="S251" s="264"/>
      <c r="T251" s="510"/>
      <c r="U251" s="18"/>
      <c r="V251" s="18">
        <v>63.5</v>
      </c>
      <c r="W251" s="18">
        <v>63.5</v>
      </c>
      <c r="X251" s="18">
        <f>AA251</f>
        <v>82.28831168831168</v>
      </c>
      <c r="Y251" s="16">
        <f t="shared" si="66"/>
        <v>62.9</v>
      </c>
      <c r="Z251" s="501">
        <f>SUM(Y251/0.77)</f>
        <v>81.688311688311686</v>
      </c>
      <c r="AA251" s="14">
        <f t="shared" si="67"/>
        <v>82.28831168831168</v>
      </c>
    </row>
    <row r="252" spans="1:27" ht="49.9" customHeight="1" x14ac:dyDescent="0.6">
      <c r="A252" s="23">
        <v>787</v>
      </c>
      <c r="B252" s="22" t="s">
        <v>30</v>
      </c>
      <c r="C252" s="21"/>
      <c r="D252" s="34"/>
      <c r="E252" s="34"/>
      <c r="F252" s="18"/>
      <c r="G252" s="18">
        <v>21.28</v>
      </c>
      <c r="H252" s="18">
        <v>20.52</v>
      </c>
      <c r="I252" s="44">
        <f>L252</f>
        <v>27.457142857142859</v>
      </c>
      <c r="J252" s="17">
        <f t="shared" si="68"/>
        <v>20.68</v>
      </c>
      <c r="K252" s="16">
        <f t="shared" si="69"/>
        <v>26.857142857142858</v>
      </c>
      <c r="L252" s="16">
        <f t="shared" si="70"/>
        <v>27.457142857142859</v>
      </c>
      <c r="P252" s="233" t="s">
        <v>483</v>
      </c>
      <c r="Q252" s="264" t="s">
        <v>477</v>
      </c>
      <c r="R252" s="264"/>
      <c r="S252" s="264"/>
      <c r="T252" s="510"/>
      <c r="U252" s="18"/>
      <c r="V252" s="18">
        <v>63.5</v>
      </c>
      <c r="W252" s="18">
        <v>63.5</v>
      </c>
      <c r="X252" s="18">
        <f>AA252</f>
        <v>82.28831168831168</v>
      </c>
      <c r="Y252" s="16">
        <f t="shared" si="66"/>
        <v>62.9</v>
      </c>
      <c r="Z252" s="501">
        <f>SUM(Y252/0.77)</f>
        <v>81.688311688311686</v>
      </c>
      <c r="AA252" s="14">
        <f t="shared" si="67"/>
        <v>82.28831168831168</v>
      </c>
    </row>
    <row r="253" spans="1:27" ht="49.9" customHeight="1" x14ac:dyDescent="0.7">
      <c r="A253" s="60"/>
      <c r="B253" s="215" t="s">
        <v>34</v>
      </c>
      <c r="C253" s="27"/>
      <c r="D253" s="26"/>
      <c r="E253" s="433"/>
      <c r="F253" s="499" t="s">
        <v>33</v>
      </c>
      <c r="G253" s="24"/>
      <c r="H253" s="24"/>
      <c r="I253" s="24"/>
      <c r="J253" s="17">
        <f t="shared" si="68"/>
        <v>-0.6</v>
      </c>
      <c r="K253" s="16">
        <f t="shared" si="69"/>
        <v>-0.77922077922077915</v>
      </c>
      <c r="L253" s="16">
        <f t="shared" si="70"/>
        <v>-0.17922077922077917</v>
      </c>
      <c r="P253" s="233" t="s">
        <v>482</v>
      </c>
      <c r="Q253" s="264" t="s">
        <v>476</v>
      </c>
      <c r="R253" s="264"/>
      <c r="S253" s="264"/>
      <c r="T253" s="510"/>
      <c r="U253" s="18"/>
      <c r="V253" s="18">
        <v>63.5</v>
      </c>
      <c r="W253" s="18">
        <v>63.5</v>
      </c>
      <c r="X253" s="18">
        <f>AA253</f>
        <v>82.28831168831168</v>
      </c>
      <c r="Y253" s="16">
        <f t="shared" si="66"/>
        <v>62.9</v>
      </c>
      <c r="Z253" s="501">
        <f>SUM(Y253/0.77)</f>
        <v>81.688311688311686</v>
      </c>
      <c r="AA253" s="14">
        <f t="shared" si="67"/>
        <v>82.28831168831168</v>
      </c>
    </row>
    <row r="254" spans="1:27" ht="49.9" customHeight="1" x14ac:dyDescent="0.6">
      <c r="A254" s="23">
        <v>790</v>
      </c>
      <c r="B254" s="22" t="s">
        <v>21</v>
      </c>
      <c r="C254" s="21"/>
      <c r="D254" s="34"/>
      <c r="E254" s="34"/>
      <c r="F254" s="18"/>
      <c r="G254" s="18">
        <v>24.49</v>
      </c>
      <c r="H254" s="18">
        <v>22.44</v>
      </c>
      <c r="I254" s="44">
        <f>L254</f>
        <v>31.625974025974024</v>
      </c>
      <c r="J254" s="17">
        <f t="shared" si="68"/>
        <v>23.889999999999997</v>
      </c>
      <c r="K254" s="16">
        <f t="shared" si="69"/>
        <v>31.025974025974023</v>
      </c>
      <c r="L254" s="16">
        <f t="shared" si="70"/>
        <v>31.625974025974024</v>
      </c>
      <c r="P254" s="265"/>
      <c r="Q254" s="664" t="s">
        <v>309</v>
      </c>
      <c r="R254" s="664"/>
      <c r="S254" s="664"/>
      <c r="T254" s="664"/>
      <c r="U254" s="664"/>
      <c r="V254" s="664"/>
      <c r="W254" s="664"/>
      <c r="X254" s="664"/>
      <c r="Y254" s="16">
        <f t="shared" si="66"/>
        <v>-0.6</v>
      </c>
      <c r="Z254" s="501"/>
      <c r="AA254" s="14">
        <f t="shared" si="67"/>
        <v>0.6</v>
      </c>
    </row>
    <row r="255" spans="1:27" ht="49.9" customHeight="1" x14ac:dyDescent="0.6">
      <c r="A255" s="23">
        <v>797</v>
      </c>
      <c r="B255" s="22" t="s">
        <v>30</v>
      </c>
      <c r="C255" s="21"/>
      <c r="D255" s="34"/>
      <c r="E255" s="34"/>
      <c r="F255" s="18"/>
      <c r="G255" s="18">
        <v>21.28</v>
      </c>
      <c r="H255" s="18">
        <v>20.52</v>
      </c>
      <c r="I255" s="44">
        <f>L255</f>
        <v>27.457142857142859</v>
      </c>
      <c r="J255" s="17">
        <f t="shared" si="68"/>
        <v>20.68</v>
      </c>
      <c r="K255" s="16">
        <f t="shared" si="69"/>
        <v>26.857142857142858</v>
      </c>
      <c r="L255" s="16">
        <f t="shared" si="70"/>
        <v>27.457142857142859</v>
      </c>
      <c r="P255" s="233" t="s">
        <v>311</v>
      </c>
      <c r="Q255" s="264" t="s">
        <v>310</v>
      </c>
      <c r="R255" s="264"/>
      <c r="S255" s="264"/>
      <c r="T255" s="510"/>
      <c r="U255" s="18"/>
      <c r="V255" s="18">
        <v>59</v>
      </c>
      <c r="W255" s="18">
        <v>59</v>
      </c>
      <c r="X255" s="18">
        <f>AA255</f>
        <v>76.44415584415583</v>
      </c>
      <c r="Y255" s="16">
        <f t="shared" si="66"/>
        <v>58.4</v>
      </c>
      <c r="Z255" s="501">
        <f>SUM(Y255/0.77)</f>
        <v>75.844155844155836</v>
      </c>
      <c r="AA255" s="14">
        <f t="shared" si="67"/>
        <v>76.44415584415583</v>
      </c>
    </row>
    <row r="256" spans="1:27" ht="49.9" customHeight="1" x14ac:dyDescent="0.7">
      <c r="A256" s="51"/>
      <c r="B256" s="220" t="s">
        <v>29</v>
      </c>
      <c r="C256" s="27"/>
      <c r="D256" s="26"/>
      <c r="E256" s="433"/>
      <c r="F256" s="54"/>
      <c r="G256" s="499"/>
      <c r="H256" s="499"/>
      <c r="I256" s="500"/>
      <c r="J256" s="17">
        <f t="shared" si="68"/>
        <v>-0.6</v>
      </c>
      <c r="K256" s="16">
        <f t="shared" si="69"/>
        <v>-0.77922077922077915</v>
      </c>
      <c r="L256" s="16">
        <f t="shared" si="70"/>
        <v>-0.17922077922077917</v>
      </c>
      <c r="P256" s="233" t="s">
        <v>479</v>
      </c>
      <c r="Q256" s="264" t="s">
        <v>480</v>
      </c>
      <c r="R256" s="264"/>
      <c r="S256" s="264"/>
      <c r="T256" s="510"/>
      <c r="U256" s="18"/>
      <c r="V256" s="18">
        <v>59</v>
      </c>
      <c r="W256" s="18">
        <v>59</v>
      </c>
      <c r="X256" s="18">
        <f>AA256</f>
        <v>76.44415584415583</v>
      </c>
      <c r="Y256" s="16">
        <f t="shared" si="66"/>
        <v>58.4</v>
      </c>
      <c r="Z256" s="501">
        <f>SUM(Y256/0.77)</f>
        <v>75.844155844155836</v>
      </c>
      <c r="AA256" s="14">
        <f t="shared" si="67"/>
        <v>76.44415584415583</v>
      </c>
    </row>
    <row r="257" spans="1:27" ht="49.9" customHeight="1" x14ac:dyDescent="0.6">
      <c r="A257" s="23">
        <v>4479</v>
      </c>
      <c r="B257" s="22" t="s">
        <v>21</v>
      </c>
      <c r="C257" s="21"/>
      <c r="D257" s="34"/>
      <c r="E257" s="34">
        <v>0.19</v>
      </c>
      <c r="F257" s="34"/>
      <c r="G257" s="18">
        <v>25.99</v>
      </c>
      <c r="H257" s="23">
        <v>24.23</v>
      </c>
      <c r="I257" s="44">
        <f>L257</f>
        <v>33.574025974025972</v>
      </c>
      <c r="J257" s="17">
        <f t="shared" si="68"/>
        <v>25.389999999999997</v>
      </c>
      <c r="K257" s="16">
        <f t="shared" si="69"/>
        <v>32.97402597402597</v>
      </c>
      <c r="L257" s="16">
        <f t="shared" si="70"/>
        <v>33.574025974025972</v>
      </c>
      <c r="P257" s="233" t="s">
        <v>485</v>
      </c>
      <c r="Q257" s="264" t="s">
        <v>484</v>
      </c>
      <c r="R257" s="264"/>
      <c r="S257" s="264"/>
      <c r="T257" s="510"/>
      <c r="U257" s="18">
        <v>8</v>
      </c>
      <c r="V257" s="18">
        <v>51</v>
      </c>
      <c r="W257" s="18">
        <v>51</v>
      </c>
      <c r="X257" s="18">
        <f>AA257</f>
        <v>66.054545454545448</v>
      </c>
      <c r="Y257" s="16">
        <f t="shared" si="66"/>
        <v>50.4</v>
      </c>
      <c r="Z257" s="501">
        <f>SUM(Y257/0.77)</f>
        <v>65.454545454545453</v>
      </c>
      <c r="AA257" s="14">
        <f t="shared" si="67"/>
        <v>66.054545454545448</v>
      </c>
    </row>
    <row r="258" spans="1:27" ht="49.9" customHeight="1" x14ac:dyDescent="0.7">
      <c r="A258" s="209"/>
      <c r="B258" s="221" t="s">
        <v>223</v>
      </c>
      <c r="C258" s="74"/>
      <c r="D258" s="194"/>
      <c r="E258" s="208"/>
      <c r="F258" s="189" t="s">
        <v>298</v>
      </c>
      <c r="G258" s="208"/>
      <c r="H258" s="208"/>
      <c r="I258" s="194"/>
      <c r="J258" s="17">
        <f t="shared" si="68"/>
        <v>-0.6</v>
      </c>
      <c r="K258" s="16">
        <f t="shared" si="69"/>
        <v>-0.77922077922077915</v>
      </c>
      <c r="L258" s="16">
        <f t="shared" si="70"/>
        <v>-0.17922077922077917</v>
      </c>
      <c r="P258" s="230"/>
      <c r="Q258" s="629" t="s">
        <v>320</v>
      </c>
      <c r="R258" s="630"/>
      <c r="S258" s="630"/>
      <c r="T258" s="630"/>
      <c r="U258" s="630"/>
      <c r="V258" s="630"/>
      <c r="W258" s="630"/>
      <c r="X258" s="630"/>
      <c r="Y258" s="16">
        <f t="shared" si="66"/>
        <v>-0.6</v>
      </c>
      <c r="AA258" s="14">
        <f t="shared" si="67"/>
        <v>0.6</v>
      </c>
    </row>
    <row r="259" spans="1:27" ht="49.9" customHeight="1" x14ac:dyDescent="0.6">
      <c r="A259" s="23">
        <v>5077</v>
      </c>
      <c r="B259" s="21" t="s">
        <v>21</v>
      </c>
      <c r="C259" s="21"/>
      <c r="D259" s="34"/>
      <c r="E259" s="34">
        <v>2.56</v>
      </c>
      <c r="F259" s="18"/>
      <c r="G259" s="18">
        <v>35.5</v>
      </c>
      <c r="H259" s="18">
        <v>32.94</v>
      </c>
      <c r="I259" s="18">
        <f>L259</f>
        <v>45.92467532467532</v>
      </c>
      <c r="J259" s="17">
        <f t="shared" si="68"/>
        <v>34.9</v>
      </c>
      <c r="K259" s="16">
        <f t="shared" si="69"/>
        <v>45.324675324675319</v>
      </c>
      <c r="L259" s="16">
        <f t="shared" si="70"/>
        <v>45.92467532467532</v>
      </c>
      <c r="P259" s="23">
        <v>4864</v>
      </c>
      <c r="Q259" s="508" t="s">
        <v>321</v>
      </c>
      <c r="R259" s="508"/>
      <c r="S259" s="508"/>
      <c r="T259" s="496"/>
      <c r="U259" s="18">
        <v>33</v>
      </c>
      <c r="V259" s="18">
        <v>9.99</v>
      </c>
      <c r="W259" s="18">
        <v>33</v>
      </c>
      <c r="X259" s="18">
        <f>AA259</f>
        <v>12.794805194805194</v>
      </c>
      <c r="Y259" s="16">
        <f t="shared" si="66"/>
        <v>9.39</v>
      </c>
      <c r="Z259" s="12">
        <f>SUM(Y259/0.77)</f>
        <v>12.194805194805195</v>
      </c>
      <c r="AA259" s="14">
        <f t="shared" si="67"/>
        <v>12.794805194805194</v>
      </c>
    </row>
    <row r="260" spans="1:27" ht="49.9" customHeight="1" x14ac:dyDescent="0.6">
      <c r="A260" s="23">
        <v>5078</v>
      </c>
      <c r="B260" s="246" t="s">
        <v>56</v>
      </c>
      <c r="C260" s="21"/>
      <c r="D260" s="34"/>
      <c r="E260" s="34">
        <v>2.15</v>
      </c>
      <c r="F260" s="18"/>
      <c r="G260" s="18">
        <v>29.94</v>
      </c>
      <c r="H260" s="18">
        <v>27.79</v>
      </c>
      <c r="I260" s="18">
        <f>L260</f>
        <v>38.703896103896106</v>
      </c>
      <c r="J260" s="17">
        <f t="shared" si="68"/>
        <v>29.34</v>
      </c>
      <c r="K260" s="16">
        <f t="shared" si="69"/>
        <v>38.103896103896105</v>
      </c>
      <c r="L260" s="16">
        <f t="shared" si="70"/>
        <v>38.703896103896106</v>
      </c>
      <c r="P260" s="23">
        <v>4861</v>
      </c>
      <c r="Q260" s="508" t="s">
        <v>328</v>
      </c>
      <c r="R260" s="508"/>
      <c r="S260" s="508"/>
      <c r="T260" s="496"/>
      <c r="U260" s="18">
        <v>33</v>
      </c>
      <c r="V260" s="18">
        <v>9.99</v>
      </c>
      <c r="W260" s="18">
        <v>33</v>
      </c>
      <c r="X260" s="18">
        <f>AA260</f>
        <v>12.794805194805194</v>
      </c>
      <c r="Y260" s="16">
        <f t="shared" si="66"/>
        <v>9.39</v>
      </c>
      <c r="Z260" s="12">
        <f>SUM(Y260/0.77)</f>
        <v>12.194805194805195</v>
      </c>
      <c r="AA260" s="14">
        <f t="shared" si="67"/>
        <v>12.794805194805194</v>
      </c>
    </row>
    <row r="261" spans="1:27" ht="49.9" customHeight="1" x14ac:dyDescent="0.6">
      <c r="A261" s="690" t="s">
        <v>28</v>
      </c>
      <c r="B261" s="691"/>
      <c r="C261" s="691"/>
      <c r="D261" s="691"/>
      <c r="E261" s="691"/>
      <c r="F261" s="691"/>
      <c r="G261" s="691"/>
      <c r="H261" s="691"/>
      <c r="I261" s="692"/>
      <c r="J261" s="17">
        <f t="shared" si="68"/>
        <v>-0.6</v>
      </c>
      <c r="K261" s="16">
        <f t="shared" si="69"/>
        <v>-0.77922077922077915</v>
      </c>
      <c r="L261" s="16">
        <f t="shared" si="70"/>
        <v>-0.17922077922077917</v>
      </c>
      <c r="P261" s="23">
        <v>4863</v>
      </c>
      <c r="Q261" s="508" t="s">
        <v>329</v>
      </c>
      <c r="R261" s="508"/>
      <c r="S261" s="508"/>
      <c r="T261" s="496"/>
      <c r="U261" s="18">
        <v>33</v>
      </c>
      <c r="V261" s="18">
        <v>9.99</v>
      </c>
      <c r="W261" s="18">
        <v>33</v>
      </c>
      <c r="X261" s="18">
        <f>AA261</f>
        <v>12.794805194805194</v>
      </c>
      <c r="Y261" s="16">
        <f t="shared" si="66"/>
        <v>9.39</v>
      </c>
      <c r="Z261" s="12">
        <f>SUM(Y261/0.77)</f>
        <v>12.194805194805195</v>
      </c>
      <c r="AA261" s="14">
        <f t="shared" si="67"/>
        <v>12.794805194805194</v>
      </c>
    </row>
    <row r="262" spans="1:27" ht="49.9" customHeight="1" x14ac:dyDescent="0.7">
      <c r="A262" s="358"/>
      <c r="B262" s="688" t="s">
        <v>232</v>
      </c>
      <c r="C262" s="688"/>
      <c r="D262" s="689"/>
      <c r="E262" s="512"/>
      <c r="F262" s="47"/>
      <c r="G262" s="47"/>
      <c r="H262" s="47"/>
      <c r="I262" s="45"/>
      <c r="J262" s="17"/>
      <c r="K262" s="16"/>
      <c r="L262" s="16"/>
      <c r="P262" s="230"/>
      <c r="Q262" s="622" t="s">
        <v>442</v>
      </c>
      <c r="R262" s="622"/>
      <c r="S262" s="622"/>
      <c r="T262" s="622"/>
      <c r="U262" s="622"/>
      <c r="V262" s="622"/>
      <c r="W262" s="622"/>
      <c r="X262" s="622"/>
      <c r="Y262" s="16">
        <f t="shared" si="66"/>
        <v>-0.6</v>
      </c>
      <c r="AA262" s="14">
        <f t="shared" si="67"/>
        <v>0.6</v>
      </c>
    </row>
    <row r="263" spans="1:27" ht="49.9" customHeight="1" x14ac:dyDescent="0.7">
      <c r="A263" s="214"/>
      <c r="B263" s="220" t="s">
        <v>27</v>
      </c>
      <c r="C263" s="27"/>
      <c r="D263" s="27"/>
      <c r="E263" s="32"/>
      <c r="F263" s="32"/>
      <c r="G263" s="32"/>
      <c r="H263" s="32"/>
      <c r="I263" s="73"/>
      <c r="J263" s="17"/>
      <c r="K263" s="16"/>
      <c r="L263" s="16">
        <f>SUM(K263+0.36)</f>
        <v>0.36</v>
      </c>
      <c r="P263" s="23">
        <v>4858</v>
      </c>
      <c r="Q263" s="508" t="s">
        <v>443</v>
      </c>
      <c r="R263" s="508"/>
      <c r="S263" s="508"/>
      <c r="T263" s="496"/>
      <c r="U263" s="18"/>
      <c r="V263" s="108">
        <v>30</v>
      </c>
      <c r="W263" s="108">
        <v>30</v>
      </c>
      <c r="X263" s="108">
        <f>AA263</f>
        <v>38.916233766233766</v>
      </c>
      <c r="Y263" s="16">
        <f>V263-0.15</f>
        <v>29.85</v>
      </c>
      <c r="Z263" s="12">
        <f>SUM(Y263/0.77)</f>
        <v>38.766233766233768</v>
      </c>
      <c r="AA263" s="14">
        <f>SUM(Z263+0.15)</f>
        <v>38.916233766233766</v>
      </c>
    </row>
    <row r="264" spans="1:27" ht="49.9" customHeight="1" x14ac:dyDescent="0.6">
      <c r="A264" s="23">
        <v>1020</v>
      </c>
      <c r="B264" s="21" t="s">
        <v>23</v>
      </c>
      <c r="C264" s="21"/>
      <c r="D264" s="20"/>
      <c r="E264" s="34"/>
      <c r="F264" s="34"/>
      <c r="G264" s="18">
        <v>37.69</v>
      </c>
      <c r="H264" s="18">
        <v>36.229999999999997</v>
      </c>
      <c r="I264" s="18">
        <f>L264</f>
        <v>48.768831168831163</v>
      </c>
      <c r="J264" s="17">
        <f>G264-0.6</f>
        <v>37.089999999999996</v>
      </c>
      <c r="K264" s="16">
        <f>SUM(J264/0.77)</f>
        <v>48.168831168831161</v>
      </c>
      <c r="L264" s="16">
        <f>SUM(K264+0.6)</f>
        <v>48.768831168831163</v>
      </c>
      <c r="P264" s="23">
        <v>4859</v>
      </c>
      <c r="Q264" s="508" t="s">
        <v>444</v>
      </c>
      <c r="R264" s="508"/>
      <c r="S264" s="508"/>
      <c r="T264" s="496"/>
      <c r="U264" s="18"/>
      <c r="V264" s="108">
        <v>30</v>
      </c>
      <c r="W264" s="108">
        <v>30</v>
      </c>
      <c r="X264" s="108">
        <f>AA264</f>
        <v>38.916233766233766</v>
      </c>
      <c r="Y264" s="16">
        <f>V264-0.15</f>
        <v>29.85</v>
      </c>
      <c r="Z264" s="12">
        <f>SUM(Y264/0.77)</f>
        <v>38.766233766233768</v>
      </c>
      <c r="AA264" s="14">
        <f>SUM(Z264+0.15)</f>
        <v>38.916233766233766</v>
      </c>
    </row>
    <row r="265" spans="1:27" ht="49.9" customHeight="1" x14ac:dyDescent="0.7">
      <c r="A265" s="69"/>
      <c r="B265" s="215" t="s">
        <v>26</v>
      </c>
      <c r="C265" s="27"/>
      <c r="D265" s="27"/>
      <c r="E265" s="188"/>
      <c r="F265" s="27"/>
      <c r="G265" s="27"/>
      <c r="H265" s="27"/>
      <c r="I265" s="73"/>
      <c r="J265" s="17"/>
      <c r="K265" s="16"/>
      <c r="L265" s="16"/>
      <c r="P265" s="230"/>
      <c r="Q265" s="622" t="s">
        <v>308</v>
      </c>
      <c r="R265" s="622"/>
      <c r="S265" s="622"/>
      <c r="T265" s="622"/>
      <c r="U265" s="622"/>
      <c r="V265" s="622"/>
      <c r="W265" s="622"/>
      <c r="X265" s="622"/>
      <c r="Y265" s="16">
        <f t="shared" ref="Y265:Y270" si="71">V265-0.6</f>
        <v>-0.6</v>
      </c>
      <c r="AA265" s="14">
        <f t="shared" ref="AA265:AA270" si="72">SUM(Z265+0.6)</f>
        <v>0.6</v>
      </c>
    </row>
    <row r="266" spans="1:27" ht="49.9" customHeight="1" x14ac:dyDescent="0.6">
      <c r="A266" s="23">
        <v>1024</v>
      </c>
      <c r="B266" s="21" t="s">
        <v>23</v>
      </c>
      <c r="C266" s="21"/>
      <c r="D266" s="20"/>
      <c r="E266" s="34"/>
      <c r="F266" s="34"/>
      <c r="G266" s="18">
        <v>37.69</v>
      </c>
      <c r="H266" s="18">
        <v>36.229999999999997</v>
      </c>
      <c r="I266" s="18">
        <f>L266</f>
        <v>48.768831168831163</v>
      </c>
      <c r="J266" s="17">
        <f>G266-0.6</f>
        <v>37.089999999999996</v>
      </c>
      <c r="K266" s="16">
        <f>SUM(J266/0.77)</f>
        <v>48.168831168831161</v>
      </c>
      <c r="L266" s="16">
        <f>SUM(K266+0.6)</f>
        <v>48.768831168831163</v>
      </c>
      <c r="P266" s="23">
        <v>8151</v>
      </c>
      <c r="Q266" s="666" t="s">
        <v>323</v>
      </c>
      <c r="R266" s="666"/>
      <c r="S266" s="666"/>
      <c r="T266" s="496"/>
      <c r="U266" s="100"/>
      <c r="V266" s="18">
        <v>47</v>
      </c>
      <c r="W266" s="18">
        <v>47</v>
      </c>
      <c r="X266" s="18">
        <f>AA266</f>
        <v>60.859740259740256</v>
      </c>
      <c r="Y266" s="16">
        <f t="shared" si="71"/>
        <v>46.4</v>
      </c>
      <c r="Z266" s="12">
        <f>SUM(Y266/0.77)</f>
        <v>60.259740259740255</v>
      </c>
      <c r="AA266" s="14">
        <f t="shared" si="72"/>
        <v>60.859740259740256</v>
      </c>
    </row>
    <row r="267" spans="1:27" ht="49.9" customHeight="1" x14ac:dyDescent="0.7">
      <c r="A267" s="69"/>
      <c r="B267" s="215" t="s">
        <v>25</v>
      </c>
      <c r="C267" s="27"/>
      <c r="D267" s="27"/>
      <c r="E267" s="188"/>
      <c r="F267" s="27"/>
      <c r="G267" s="27"/>
      <c r="H267" s="27"/>
      <c r="I267" s="73"/>
      <c r="J267" s="17"/>
      <c r="K267" s="16"/>
      <c r="L267" s="16"/>
      <c r="P267" s="23">
        <v>8150</v>
      </c>
      <c r="Q267" s="666" t="s">
        <v>324</v>
      </c>
      <c r="R267" s="666"/>
      <c r="S267" s="666"/>
      <c r="T267" s="496"/>
      <c r="U267" s="100"/>
      <c r="V267" s="18">
        <v>47</v>
      </c>
      <c r="W267" s="18">
        <v>47</v>
      </c>
      <c r="X267" s="18">
        <f>AA267</f>
        <v>60.859740259740256</v>
      </c>
      <c r="Y267" s="16">
        <f t="shared" si="71"/>
        <v>46.4</v>
      </c>
      <c r="Z267" s="12">
        <f>SUM(Y267/0.77)</f>
        <v>60.259740259740255</v>
      </c>
      <c r="AA267" s="14">
        <f t="shared" si="72"/>
        <v>60.859740259740256</v>
      </c>
    </row>
    <row r="268" spans="1:27" ht="49.9" customHeight="1" x14ac:dyDescent="0.6">
      <c r="A268" s="23">
        <v>1022</v>
      </c>
      <c r="B268" s="42" t="s">
        <v>23</v>
      </c>
      <c r="C268" s="42"/>
      <c r="D268" s="43"/>
      <c r="E268" s="34"/>
      <c r="F268" s="34"/>
      <c r="G268" s="18">
        <v>37.69</v>
      </c>
      <c r="H268" s="18">
        <v>36.229999999999997</v>
      </c>
      <c r="I268" s="41">
        <f>L268</f>
        <v>48.768831168831163</v>
      </c>
      <c r="J268" s="17">
        <f>G268-0.6</f>
        <v>37.089999999999996</v>
      </c>
      <c r="K268" s="16">
        <f>SUM(J268/0.77)</f>
        <v>48.168831168831161</v>
      </c>
      <c r="L268" s="16">
        <f>SUM(K268+0.6)</f>
        <v>48.768831168831163</v>
      </c>
      <c r="P268" s="23">
        <v>8152</v>
      </c>
      <c r="Q268" s="666" t="s">
        <v>493</v>
      </c>
      <c r="R268" s="666"/>
      <c r="S268" s="666"/>
      <c r="T268" s="496"/>
      <c r="U268" s="100"/>
      <c r="V268" s="18">
        <v>47</v>
      </c>
      <c r="W268" s="18">
        <v>47</v>
      </c>
      <c r="X268" s="18">
        <f>AA268</f>
        <v>60.859740259740256</v>
      </c>
      <c r="Y268" s="16">
        <f t="shared" si="71"/>
        <v>46.4</v>
      </c>
      <c r="Z268" s="12">
        <f>SUM(Y268/0.77)</f>
        <v>60.259740259740255</v>
      </c>
      <c r="AA268" s="14">
        <f t="shared" si="72"/>
        <v>60.859740259740256</v>
      </c>
    </row>
    <row r="269" spans="1:27" ht="49.9" customHeight="1" x14ac:dyDescent="0.7">
      <c r="A269" s="69"/>
      <c r="B269" s="215" t="s">
        <v>24</v>
      </c>
      <c r="C269" s="27"/>
      <c r="D269" s="27"/>
      <c r="E269" s="188"/>
      <c r="F269" s="27"/>
      <c r="G269" s="27"/>
      <c r="H269" s="27"/>
      <c r="I269" s="73"/>
      <c r="J269" s="17"/>
      <c r="K269" s="16"/>
      <c r="L269" s="16"/>
      <c r="P269" s="23">
        <v>8159</v>
      </c>
      <c r="Q269" s="666" t="s">
        <v>508</v>
      </c>
      <c r="R269" s="666"/>
      <c r="S269" s="666"/>
      <c r="T269" s="496"/>
      <c r="U269" s="100"/>
      <c r="V269" s="18">
        <v>47</v>
      </c>
      <c r="W269" s="18">
        <v>47</v>
      </c>
      <c r="X269" s="18">
        <f>AA269</f>
        <v>60.859740259740256</v>
      </c>
      <c r="Y269" s="16">
        <f t="shared" si="71"/>
        <v>46.4</v>
      </c>
      <c r="Z269" s="12">
        <f>SUM(Y269/0.77)</f>
        <v>60.259740259740255</v>
      </c>
      <c r="AA269" s="14">
        <f t="shared" si="72"/>
        <v>60.859740259740256</v>
      </c>
    </row>
    <row r="270" spans="1:27" ht="49.9" customHeight="1" x14ac:dyDescent="0.7">
      <c r="A270" s="23">
        <v>1026</v>
      </c>
      <c r="B270" s="666" t="s">
        <v>23</v>
      </c>
      <c r="C270" s="666"/>
      <c r="D270" s="666"/>
      <c r="E270" s="34"/>
      <c r="F270" s="18"/>
      <c r="G270" s="18">
        <v>37.69</v>
      </c>
      <c r="H270" s="18">
        <v>36.229999999999997</v>
      </c>
      <c r="I270" s="18">
        <f>L270</f>
        <v>48.768831168831163</v>
      </c>
      <c r="J270" s="17">
        <f>G270-0.6</f>
        <v>37.089999999999996</v>
      </c>
      <c r="K270" s="16">
        <f>SUM(J270/0.77)</f>
        <v>48.168831168831161</v>
      </c>
      <c r="L270" s="16">
        <f>SUM(K270+0.6)</f>
        <v>48.768831168831163</v>
      </c>
      <c r="P270" s="230"/>
      <c r="Q270" s="622" t="s">
        <v>652</v>
      </c>
      <c r="R270" s="622"/>
      <c r="S270" s="622"/>
      <c r="T270" s="622"/>
      <c r="U270" s="622"/>
      <c r="V270" s="622"/>
      <c r="W270" s="622"/>
      <c r="X270" s="622"/>
      <c r="Y270" s="16">
        <f t="shared" si="71"/>
        <v>-0.6</v>
      </c>
      <c r="AA270" s="14">
        <f t="shared" si="72"/>
        <v>0.6</v>
      </c>
    </row>
    <row r="271" spans="1:27" ht="49.9" customHeight="1" x14ac:dyDescent="0.6">
      <c r="A271" s="40"/>
      <c r="B271" s="39" t="s">
        <v>22</v>
      </c>
      <c r="C271" s="39"/>
      <c r="D271" s="38"/>
      <c r="E271" s="47"/>
      <c r="F271" s="37"/>
      <c r="G271" s="36"/>
      <c r="H271" s="36"/>
      <c r="I271" s="35"/>
      <c r="J271" s="17"/>
      <c r="K271" s="16"/>
      <c r="L271" s="16"/>
      <c r="P271" s="23">
        <v>8302</v>
      </c>
      <c r="Q271" s="508" t="s">
        <v>653</v>
      </c>
      <c r="R271" s="508"/>
      <c r="S271" s="508"/>
      <c r="T271" s="496"/>
      <c r="U271" s="100"/>
      <c r="V271" s="307">
        <v>119.4</v>
      </c>
      <c r="W271" s="307">
        <v>37.11</v>
      </c>
      <c r="X271" s="307">
        <f t="shared" ref="X271:X279" si="73">AA271</f>
        <v>154.97532467532469</v>
      </c>
      <c r="Y271" s="300">
        <f>V271-0.3</f>
        <v>119.10000000000001</v>
      </c>
      <c r="Z271" s="301">
        <f t="shared" ref="Z271:Z279" si="74">SUM(Y271/0.77)</f>
        <v>154.67532467532467</v>
      </c>
      <c r="AA271" s="301">
        <f>SUM(Z271+0.3)</f>
        <v>154.97532467532469</v>
      </c>
    </row>
    <row r="272" spans="1:27" ht="49.9" customHeight="1" x14ac:dyDescent="0.6">
      <c r="A272" s="23">
        <v>1170</v>
      </c>
      <c r="B272" s="22" t="s">
        <v>21</v>
      </c>
      <c r="C272" s="21"/>
      <c r="D272" s="34"/>
      <c r="E272" s="34"/>
      <c r="F272" s="507"/>
      <c r="G272" s="18">
        <v>35.15</v>
      </c>
      <c r="H272" s="18">
        <v>33.69</v>
      </c>
      <c r="I272" s="18">
        <f>L272</f>
        <v>45.470129870129867</v>
      </c>
      <c r="J272" s="17">
        <f>G272-0.6</f>
        <v>34.549999999999997</v>
      </c>
      <c r="K272" s="16">
        <f t="shared" ref="K272:K277" si="75">SUM(J272/0.77)</f>
        <v>44.870129870129865</v>
      </c>
      <c r="L272" s="16">
        <f>SUM(K272+0.6)</f>
        <v>45.470129870129867</v>
      </c>
      <c r="P272" s="23">
        <v>8303</v>
      </c>
      <c r="Q272" s="508" t="s">
        <v>654</v>
      </c>
      <c r="R272" s="508"/>
      <c r="S272" s="508"/>
      <c r="T272" s="496"/>
      <c r="U272" s="100"/>
      <c r="V272" s="307">
        <v>81</v>
      </c>
      <c r="W272" s="307">
        <v>37.11</v>
      </c>
      <c r="X272" s="307">
        <f t="shared" si="73"/>
        <v>105.1051948051948</v>
      </c>
      <c r="Y272" s="300">
        <f>V272-0.3</f>
        <v>80.7</v>
      </c>
      <c r="Z272" s="301">
        <f t="shared" si="74"/>
        <v>104.8051948051948</v>
      </c>
      <c r="AA272" s="301">
        <f>SUM(Z272+0.3)</f>
        <v>105.1051948051948</v>
      </c>
    </row>
    <row r="273" spans="1:27" ht="49.9" customHeight="1" x14ac:dyDescent="0.6">
      <c r="A273" s="696" t="s">
        <v>20</v>
      </c>
      <c r="B273" s="697"/>
      <c r="C273" s="697"/>
      <c r="D273" s="697"/>
      <c r="E273" s="697"/>
      <c r="F273" s="697"/>
      <c r="G273" s="697"/>
      <c r="H273" s="697"/>
      <c r="I273" s="698"/>
      <c r="J273" s="17">
        <f>G273-0.6</f>
        <v>-0.6</v>
      </c>
      <c r="K273" s="16">
        <f t="shared" si="75"/>
        <v>-0.77922077922077915</v>
      </c>
      <c r="L273" s="16">
        <f>SUM(K273+0.6)</f>
        <v>-0.17922077922077917</v>
      </c>
      <c r="P273" s="23">
        <v>8304</v>
      </c>
      <c r="Q273" s="508" t="s">
        <v>655</v>
      </c>
      <c r="R273" s="508"/>
      <c r="S273" s="508"/>
      <c r="T273" s="496"/>
      <c r="U273" s="100"/>
      <c r="V273" s="307">
        <v>7</v>
      </c>
      <c r="W273" s="307">
        <v>37.11</v>
      </c>
      <c r="X273" s="307">
        <f t="shared" si="73"/>
        <v>9.0162337662337659</v>
      </c>
      <c r="Y273" s="300">
        <f>V273-0.25</f>
        <v>6.75</v>
      </c>
      <c r="Z273" s="301">
        <f t="shared" si="74"/>
        <v>8.7662337662337659</v>
      </c>
      <c r="AA273" s="301">
        <f>SUM(Z273+0.25)</f>
        <v>9.0162337662337659</v>
      </c>
    </row>
    <row r="274" spans="1:27" ht="49.9" customHeight="1" x14ac:dyDescent="0.7">
      <c r="A274" s="33"/>
      <c r="B274" s="217" t="s">
        <v>19</v>
      </c>
      <c r="C274" s="32"/>
      <c r="D274" s="31"/>
      <c r="E274" s="31"/>
      <c r="F274" s="670"/>
      <c r="G274" s="671"/>
      <c r="H274" s="671"/>
      <c r="I274" s="671"/>
      <c r="J274" s="17">
        <f>G274-0.6</f>
        <v>-0.6</v>
      </c>
      <c r="K274" s="16">
        <f t="shared" si="75"/>
        <v>-0.77922077922077915</v>
      </c>
      <c r="L274" s="16">
        <f>SUM(K274+0.6)</f>
        <v>-0.17922077922077917</v>
      </c>
      <c r="P274" s="23">
        <v>8307</v>
      </c>
      <c r="Q274" s="508" t="s">
        <v>656</v>
      </c>
      <c r="R274" s="508"/>
      <c r="S274" s="508"/>
      <c r="T274" s="496"/>
      <c r="U274" s="100"/>
      <c r="V274" s="307">
        <v>119.4</v>
      </c>
      <c r="W274" s="307">
        <v>37.11</v>
      </c>
      <c r="X274" s="307">
        <f t="shared" si="73"/>
        <v>154.97532467532469</v>
      </c>
      <c r="Y274" s="300">
        <f>V274-0.3</f>
        <v>119.10000000000001</v>
      </c>
      <c r="Z274" s="301">
        <f t="shared" si="74"/>
        <v>154.67532467532467</v>
      </c>
      <c r="AA274" s="301">
        <f>SUM(Z274+0.3)</f>
        <v>154.97532467532469</v>
      </c>
    </row>
    <row r="275" spans="1:27" ht="49.9" customHeight="1" x14ac:dyDescent="0.6">
      <c r="A275" s="23">
        <v>4860</v>
      </c>
      <c r="B275" s="22" t="s">
        <v>18</v>
      </c>
      <c r="C275" s="21"/>
      <c r="D275" s="30"/>
      <c r="E275" s="507">
        <v>2.09</v>
      </c>
      <c r="F275" s="20"/>
      <c r="G275" s="18">
        <v>15</v>
      </c>
      <c r="H275" s="18">
        <v>12.91</v>
      </c>
      <c r="I275" s="18">
        <f>L275</f>
        <v>19.367012987012984</v>
      </c>
      <c r="J275" s="17">
        <f>G275-0.38</f>
        <v>14.62</v>
      </c>
      <c r="K275" s="16">
        <f t="shared" si="75"/>
        <v>18.987012987012985</v>
      </c>
      <c r="L275" s="16">
        <f>SUM(K275+0.38)</f>
        <v>19.367012987012984</v>
      </c>
      <c r="P275" s="23">
        <v>8308</v>
      </c>
      <c r="Q275" s="508" t="s">
        <v>657</v>
      </c>
      <c r="R275" s="508"/>
      <c r="S275" s="508"/>
      <c r="T275" s="496"/>
      <c r="U275" s="100"/>
      <c r="V275" s="307">
        <v>81</v>
      </c>
      <c r="W275" s="307">
        <v>37.11</v>
      </c>
      <c r="X275" s="307">
        <f t="shared" si="73"/>
        <v>105.1051948051948</v>
      </c>
      <c r="Y275" s="300">
        <f>V275-0.3</f>
        <v>80.7</v>
      </c>
      <c r="Z275" s="301">
        <f t="shared" si="74"/>
        <v>104.8051948051948</v>
      </c>
      <c r="AA275" s="301">
        <f>SUM(Z275+0.3)</f>
        <v>105.1051948051948</v>
      </c>
    </row>
    <row r="276" spans="1:27" ht="49.9" customHeight="1" x14ac:dyDescent="0.7">
      <c r="A276" s="29"/>
      <c r="B276" s="215" t="s">
        <v>17</v>
      </c>
      <c r="C276" s="27"/>
      <c r="D276" s="26"/>
      <c r="E276" s="433"/>
      <c r="F276" s="25"/>
      <c r="G276" s="24"/>
      <c r="H276" s="24"/>
      <c r="I276" s="24"/>
      <c r="J276" s="17">
        <f>G276-0.6</f>
        <v>-0.6</v>
      </c>
      <c r="K276" s="16">
        <f t="shared" si="75"/>
        <v>-0.77922077922077915</v>
      </c>
      <c r="L276" s="16">
        <f>SUM(K276+0.6)</f>
        <v>-0.17922077922077917</v>
      </c>
      <c r="P276" s="23">
        <v>8309</v>
      </c>
      <c r="Q276" s="508" t="s">
        <v>658</v>
      </c>
      <c r="R276" s="508"/>
      <c r="S276" s="508"/>
      <c r="T276" s="496"/>
      <c r="U276" s="100"/>
      <c r="V276" s="307">
        <v>7</v>
      </c>
      <c r="W276" s="307">
        <v>37.11</v>
      </c>
      <c r="X276" s="307">
        <f t="shared" si="73"/>
        <v>9.0162337662337659</v>
      </c>
      <c r="Y276" s="300">
        <f>V276-0.25</f>
        <v>6.75</v>
      </c>
      <c r="Z276" s="301">
        <f t="shared" si="74"/>
        <v>8.7662337662337659</v>
      </c>
      <c r="AA276" s="301">
        <f>SUM(Z276+0.25)</f>
        <v>9.0162337662337659</v>
      </c>
    </row>
    <row r="277" spans="1:27" ht="49.9" customHeight="1" x14ac:dyDescent="0.6">
      <c r="A277" s="23">
        <v>595</v>
      </c>
      <c r="B277" s="22" t="s">
        <v>16</v>
      </c>
      <c r="C277" s="21"/>
      <c r="D277" s="20"/>
      <c r="E277" s="441"/>
      <c r="F277" s="19"/>
      <c r="G277" s="18">
        <v>24.65</v>
      </c>
      <c r="H277" s="18">
        <v>23.82</v>
      </c>
      <c r="I277" s="18">
        <f>L277</f>
        <v>31.923376623376619</v>
      </c>
      <c r="J277" s="17">
        <f>G277-0.3</f>
        <v>24.349999999999998</v>
      </c>
      <c r="K277" s="16">
        <f t="shared" si="75"/>
        <v>31.623376623376618</v>
      </c>
      <c r="L277" s="16">
        <f>SUM(K277+0.3)</f>
        <v>31.923376623376619</v>
      </c>
      <c r="P277" s="23">
        <v>8312</v>
      </c>
      <c r="Q277" s="508" t="s">
        <v>659</v>
      </c>
      <c r="R277" s="508"/>
      <c r="S277" s="508"/>
      <c r="T277" s="496"/>
      <c r="U277" s="100"/>
      <c r="V277" s="307">
        <v>119.4</v>
      </c>
      <c r="W277" s="307">
        <v>37.11</v>
      </c>
      <c r="X277" s="307">
        <f t="shared" si="73"/>
        <v>154.97532467532469</v>
      </c>
      <c r="Y277" s="300">
        <f>V277-0.3</f>
        <v>119.10000000000001</v>
      </c>
      <c r="Z277" s="301">
        <f t="shared" si="74"/>
        <v>154.67532467532467</v>
      </c>
      <c r="AA277" s="301">
        <f>SUM(Z277+0.3)</f>
        <v>154.97532467532469</v>
      </c>
    </row>
    <row r="278" spans="1:27" ht="49.9" customHeight="1" x14ac:dyDescent="0.7">
      <c r="A278" s="624" t="s">
        <v>37</v>
      </c>
      <c r="B278" s="625"/>
      <c r="C278" s="625"/>
      <c r="D278" s="625"/>
      <c r="E278" s="625"/>
      <c r="F278" s="625"/>
      <c r="G278" s="46"/>
      <c r="H278" s="46"/>
      <c r="I278" s="61"/>
      <c r="J278" s="17"/>
      <c r="K278" s="16"/>
      <c r="L278" s="16"/>
      <c r="P278" s="23">
        <v>8313</v>
      </c>
      <c r="Q278" s="508" t="s">
        <v>660</v>
      </c>
      <c r="R278" s="508"/>
      <c r="S278" s="508"/>
      <c r="T278" s="496"/>
      <c r="U278" s="100"/>
      <c r="V278" s="307">
        <v>81</v>
      </c>
      <c r="W278" s="307">
        <v>37.11</v>
      </c>
      <c r="X278" s="307">
        <f t="shared" si="73"/>
        <v>105.1051948051948</v>
      </c>
      <c r="Y278" s="300">
        <f>V278-0.3</f>
        <v>80.7</v>
      </c>
      <c r="Z278" s="301">
        <f t="shared" si="74"/>
        <v>104.8051948051948</v>
      </c>
      <c r="AA278" s="301">
        <f>SUM(Z278+0.3)</f>
        <v>105.1051948051948</v>
      </c>
    </row>
    <row r="279" spans="1:27" ht="49.9" customHeight="1" x14ac:dyDescent="0.7">
      <c r="A279" s="51"/>
      <c r="B279" s="220" t="s">
        <v>36</v>
      </c>
      <c r="C279" s="27"/>
      <c r="D279" s="499"/>
      <c r="E279" s="499"/>
      <c r="F279" s="50"/>
      <c r="G279" s="499"/>
      <c r="H279" s="499"/>
      <c r="I279" s="500"/>
      <c r="J279" s="17"/>
      <c r="K279" s="16"/>
      <c r="L279" s="16"/>
      <c r="P279" s="23">
        <v>8314</v>
      </c>
      <c r="Q279" s="508" t="s">
        <v>661</v>
      </c>
      <c r="R279" s="508"/>
      <c r="S279" s="508"/>
      <c r="T279" s="496"/>
      <c r="U279" s="100"/>
      <c r="V279" s="307">
        <v>7</v>
      </c>
      <c r="W279" s="307">
        <v>37.11</v>
      </c>
      <c r="X279" s="307">
        <f t="shared" si="73"/>
        <v>9.0162337662337659</v>
      </c>
      <c r="Y279" s="300">
        <f>V279-0.25</f>
        <v>6.75</v>
      </c>
      <c r="Z279" s="301">
        <f t="shared" si="74"/>
        <v>8.7662337662337659</v>
      </c>
      <c r="AA279" s="301">
        <f>SUM(Z279+0.25)</f>
        <v>9.0162337662337659</v>
      </c>
    </row>
    <row r="280" spans="1:27" ht="49.9" customHeight="1" x14ac:dyDescent="0.7">
      <c r="A280" s="23">
        <v>2550</v>
      </c>
      <c r="B280" s="53" t="s">
        <v>21</v>
      </c>
      <c r="C280" s="52"/>
      <c r="D280" s="34"/>
      <c r="E280" s="34"/>
      <c r="F280" s="34">
        <v>1.29</v>
      </c>
      <c r="G280" s="18">
        <v>32.700000000000003</v>
      </c>
      <c r="H280" s="18">
        <v>32.200000000000003</v>
      </c>
      <c r="I280" s="44">
        <f>J280</f>
        <v>42.467532467532472</v>
      </c>
      <c r="J280" s="17">
        <f>G280/0.77</f>
        <v>42.467532467532472</v>
      </c>
      <c r="K280" s="16"/>
      <c r="L280" s="16"/>
      <c r="P280" s="230"/>
      <c r="Q280" s="622" t="s">
        <v>617</v>
      </c>
      <c r="R280" s="622"/>
      <c r="S280" s="622"/>
      <c r="T280" s="622"/>
      <c r="U280" s="622"/>
      <c r="V280" s="622"/>
      <c r="W280" s="622"/>
      <c r="X280" s="622"/>
      <c r="Y280" s="16">
        <f>V280-0.6</f>
        <v>-0.6</v>
      </c>
      <c r="AA280" s="14">
        <f>SUM(Z280+0.6)</f>
        <v>0.6</v>
      </c>
    </row>
    <row r="281" spans="1:27" ht="49.9" customHeight="1" x14ac:dyDescent="0.7">
      <c r="A281" s="51"/>
      <c r="B281" s="220" t="s">
        <v>31</v>
      </c>
      <c r="C281" s="27"/>
      <c r="D281" s="500"/>
      <c r="E281" s="499"/>
      <c r="F281" s="50"/>
      <c r="G281" s="499"/>
      <c r="H281" s="499"/>
      <c r="I281" s="500"/>
      <c r="J281" s="17">
        <f>G281/0.77</f>
        <v>0</v>
      </c>
      <c r="K281" s="16"/>
      <c r="L281" s="16"/>
      <c r="P281" s="23">
        <v>8012</v>
      </c>
      <c r="Q281" s="666" t="s">
        <v>618</v>
      </c>
      <c r="R281" s="666"/>
      <c r="S281" s="666"/>
      <c r="T281" s="496"/>
      <c r="U281" s="18">
        <v>3</v>
      </c>
      <c r="V281" s="18">
        <v>42</v>
      </c>
      <c r="W281" s="18">
        <v>47</v>
      </c>
      <c r="X281" s="18">
        <f>AA281</f>
        <v>54.366233766233762</v>
      </c>
      <c r="Y281" s="16">
        <f>V281-0.6</f>
        <v>41.4</v>
      </c>
      <c r="Z281" s="12">
        <f>SUM(Y281/0.77)</f>
        <v>53.766233766233761</v>
      </c>
      <c r="AA281" s="14">
        <f>SUM(Z281+0.6)</f>
        <v>54.366233766233762</v>
      </c>
    </row>
    <row r="282" spans="1:27" ht="49.9" customHeight="1" x14ac:dyDescent="0.6">
      <c r="A282" s="23">
        <v>5100</v>
      </c>
      <c r="B282" s="53" t="s">
        <v>21</v>
      </c>
      <c r="C282" s="52"/>
      <c r="D282" s="34"/>
      <c r="E282" s="34">
        <v>2.25</v>
      </c>
      <c r="F282" s="507"/>
      <c r="G282" s="18">
        <v>31.23</v>
      </c>
      <c r="H282" s="18">
        <v>28.98</v>
      </c>
      <c r="I282" s="44">
        <f>J282</f>
        <v>40.558441558441558</v>
      </c>
      <c r="J282" s="17">
        <f>G282/0.77</f>
        <v>40.558441558441558</v>
      </c>
      <c r="K282" s="16"/>
      <c r="L282" s="16"/>
      <c r="P282" s="23">
        <v>8013</v>
      </c>
      <c r="Q282" s="666" t="s">
        <v>619</v>
      </c>
      <c r="R282" s="666"/>
      <c r="S282" s="666"/>
      <c r="T282" s="496"/>
      <c r="U282" s="18">
        <v>3</v>
      </c>
      <c r="V282" s="18">
        <v>42</v>
      </c>
      <c r="W282" s="18">
        <v>47</v>
      </c>
      <c r="X282" s="18">
        <f>AA282</f>
        <v>54.366233766233762</v>
      </c>
      <c r="Y282" s="16">
        <f>V282-0.6</f>
        <v>41.4</v>
      </c>
      <c r="Z282" s="12">
        <f>SUM(Y282/0.77)</f>
        <v>53.766233766233761</v>
      </c>
      <c r="AA282" s="14">
        <f>SUM(Z282+0.6)</f>
        <v>54.366233766233762</v>
      </c>
    </row>
    <row r="283" spans="1:27" ht="49.9" customHeight="1" x14ac:dyDescent="0.6">
      <c r="J283" s="17"/>
      <c r="K283" s="16"/>
      <c r="L283" s="16"/>
      <c r="P283" s="23">
        <v>8010</v>
      </c>
      <c r="Q283" s="666" t="s">
        <v>508</v>
      </c>
      <c r="R283" s="666"/>
      <c r="S283" s="666"/>
      <c r="T283" s="496"/>
      <c r="U283" s="100"/>
      <c r="V283" s="18">
        <v>42</v>
      </c>
      <c r="W283" s="18">
        <v>47</v>
      </c>
      <c r="X283" s="18">
        <f>AA283</f>
        <v>54.366233766233762</v>
      </c>
      <c r="Y283" s="16">
        <f>V283-0.6</f>
        <v>41.4</v>
      </c>
      <c r="Z283" s="12">
        <f>SUM(Y283/0.77)</f>
        <v>53.766233766233761</v>
      </c>
      <c r="AA283" s="14">
        <f>SUM(Z283+0.6)</f>
        <v>54.366233766233762</v>
      </c>
    </row>
    <row r="284" spans="1:27" ht="49.9" customHeight="1" x14ac:dyDescent="0.6">
      <c r="P284" s="192"/>
      <c r="Q284" s="665" t="s">
        <v>315</v>
      </c>
      <c r="R284" s="665"/>
      <c r="S284" s="665"/>
      <c r="T284" s="665"/>
      <c r="U284" s="665"/>
      <c r="V284" s="665"/>
      <c r="W284" s="665"/>
      <c r="X284" s="665"/>
    </row>
    <row r="285" spans="1:27" ht="49.9" customHeight="1" x14ac:dyDescent="0.6">
      <c r="P285" s="23">
        <v>8200</v>
      </c>
      <c r="Q285" s="252" t="s">
        <v>317</v>
      </c>
      <c r="R285" s="267"/>
      <c r="S285" s="267"/>
      <c r="T285" s="443"/>
      <c r="U285" s="108"/>
      <c r="V285" s="108">
        <v>114</v>
      </c>
      <c r="W285" s="108">
        <v>114</v>
      </c>
      <c r="X285" s="108">
        <f t="shared" ref="X285:X293" si="76">AA285</f>
        <v>148.00714285714284</v>
      </c>
      <c r="Y285" s="16">
        <f>V285-0.15</f>
        <v>113.85</v>
      </c>
      <c r="Z285" s="12">
        <f t="shared" ref="Z285:Z293" si="77">SUM(Y285/0.77)</f>
        <v>147.85714285714283</v>
      </c>
      <c r="AA285" s="12">
        <f>SUM(Z285+0.15)</f>
        <v>148.00714285714284</v>
      </c>
    </row>
    <row r="286" spans="1:27" ht="49.9" customHeight="1" x14ac:dyDescent="0.6">
      <c r="P286" s="23">
        <v>8203</v>
      </c>
      <c r="Q286" s="252" t="s">
        <v>316</v>
      </c>
      <c r="R286" s="267"/>
      <c r="S286" s="267"/>
      <c r="T286" s="443"/>
      <c r="U286" s="108"/>
      <c r="V286" s="108">
        <v>138</v>
      </c>
      <c r="W286" s="108">
        <v>138</v>
      </c>
      <c r="X286" s="108">
        <f t="shared" si="76"/>
        <v>179.17597402597403</v>
      </c>
      <c r="Y286" s="16">
        <f>V286-0.15</f>
        <v>137.85</v>
      </c>
      <c r="Z286" s="12">
        <f t="shared" si="77"/>
        <v>179.02597402597402</v>
      </c>
      <c r="AA286" s="12">
        <f>SUM(Z286+0.15)</f>
        <v>179.17597402597403</v>
      </c>
    </row>
    <row r="287" spans="1:27" ht="49.9" customHeight="1" x14ac:dyDescent="0.6">
      <c r="A287" s="359"/>
      <c r="B287" s="14"/>
      <c r="C287" s="14"/>
      <c r="I287" s="501"/>
      <c r="P287" s="23">
        <v>8206</v>
      </c>
      <c r="Q287" s="252" t="s">
        <v>325</v>
      </c>
      <c r="R287" s="267"/>
      <c r="S287" s="267"/>
      <c r="T287" s="443"/>
      <c r="U287" s="108"/>
      <c r="V287" s="108">
        <v>90</v>
      </c>
      <c r="W287" s="108">
        <v>90</v>
      </c>
      <c r="X287" s="108">
        <f t="shared" si="76"/>
        <v>116.83831168831168</v>
      </c>
      <c r="Y287" s="16">
        <f>V287-0.15</f>
        <v>89.85</v>
      </c>
      <c r="Z287" s="12">
        <f t="shared" si="77"/>
        <v>116.68831168831167</v>
      </c>
      <c r="AA287" s="12">
        <f>SUM(Z287+0.15)</f>
        <v>116.83831168831168</v>
      </c>
    </row>
    <row r="288" spans="1:27" ht="49.9" customHeight="1" x14ac:dyDescent="0.6">
      <c r="P288" s="23">
        <v>8207</v>
      </c>
      <c r="Q288" s="252" t="s">
        <v>330</v>
      </c>
      <c r="R288" s="267"/>
      <c r="S288" s="267"/>
      <c r="T288" s="443"/>
      <c r="U288" s="108"/>
      <c r="V288" s="108">
        <v>156</v>
      </c>
      <c r="W288" s="108">
        <v>156</v>
      </c>
      <c r="X288" s="108">
        <f t="shared" si="76"/>
        <v>202.5525974025974</v>
      </c>
      <c r="Y288" s="16">
        <f>V288-0.15</f>
        <v>155.85</v>
      </c>
      <c r="Z288" s="12">
        <f t="shared" si="77"/>
        <v>202.40259740259739</v>
      </c>
      <c r="AA288" s="12">
        <f>SUM(Z288+0.15)</f>
        <v>202.5525974025974</v>
      </c>
    </row>
    <row r="289" spans="16:27" ht="49.9" customHeight="1" x14ac:dyDescent="0.6">
      <c r="P289" s="23">
        <v>8220</v>
      </c>
      <c r="Q289" s="666" t="s">
        <v>318</v>
      </c>
      <c r="R289" s="666"/>
      <c r="S289" s="722"/>
      <c r="T289" s="497"/>
      <c r="U289" s="18"/>
      <c r="V289" s="18">
        <v>20</v>
      </c>
      <c r="W289" s="18">
        <v>20</v>
      </c>
      <c r="X289" s="108">
        <f t="shared" si="76"/>
        <v>25.944058441558443</v>
      </c>
      <c r="Y289" s="16">
        <f>V289-0.025</f>
        <v>19.975000000000001</v>
      </c>
      <c r="Z289" s="12">
        <f t="shared" si="77"/>
        <v>25.941558441558442</v>
      </c>
      <c r="AA289" s="12">
        <f>SUM(Z289+0.0025)</f>
        <v>25.944058441558443</v>
      </c>
    </row>
    <row r="290" spans="16:27" ht="49.9" customHeight="1" x14ac:dyDescent="0.6">
      <c r="P290" s="23">
        <v>8223</v>
      </c>
      <c r="Q290" s="666" t="s">
        <v>319</v>
      </c>
      <c r="R290" s="666"/>
      <c r="S290" s="666"/>
      <c r="T290" s="496"/>
      <c r="U290" s="18"/>
      <c r="V290" s="18">
        <v>24</v>
      </c>
      <c r="W290" s="18">
        <v>24</v>
      </c>
      <c r="X290" s="108">
        <f t="shared" si="76"/>
        <v>31.138863636363638</v>
      </c>
      <c r="Y290" s="16">
        <f>V290-0.025</f>
        <v>23.975000000000001</v>
      </c>
      <c r="Z290" s="12">
        <f t="shared" si="77"/>
        <v>31.136363636363637</v>
      </c>
      <c r="AA290" s="12">
        <f>SUM(Z290+0.0025)</f>
        <v>31.138863636363638</v>
      </c>
    </row>
    <row r="291" spans="16:27" ht="49.9" customHeight="1" x14ac:dyDescent="0.6">
      <c r="P291" s="63">
        <v>8226</v>
      </c>
      <c r="Q291" s="721" t="s">
        <v>326</v>
      </c>
      <c r="R291" s="721"/>
      <c r="S291" s="721"/>
      <c r="T291" s="511"/>
      <c r="U291" s="41"/>
      <c r="V291" s="41">
        <v>16</v>
      </c>
      <c r="W291" s="41">
        <v>16</v>
      </c>
      <c r="X291" s="238">
        <f t="shared" si="76"/>
        <v>20.749253246753248</v>
      </c>
      <c r="Y291" s="16">
        <f>V291-0.025</f>
        <v>15.975</v>
      </c>
      <c r="Z291" s="12">
        <f t="shared" si="77"/>
        <v>20.746753246753247</v>
      </c>
      <c r="AA291" s="12">
        <f>SUM(Z291+0.0025)</f>
        <v>20.749253246753248</v>
      </c>
    </row>
    <row r="292" spans="16:27" ht="49.9" customHeight="1" x14ac:dyDescent="0.6">
      <c r="P292" s="23">
        <v>8227</v>
      </c>
      <c r="Q292" s="722" t="s">
        <v>331</v>
      </c>
      <c r="R292" s="737"/>
      <c r="S292" s="738"/>
      <c r="T292" s="509"/>
      <c r="U292" s="18"/>
      <c r="V292" s="18">
        <v>27</v>
      </c>
      <c r="W292" s="18">
        <v>27</v>
      </c>
      <c r="X292" s="108">
        <f t="shared" si="76"/>
        <v>35.034967532467533</v>
      </c>
      <c r="Y292" s="16">
        <f>V292-0.025</f>
        <v>26.975000000000001</v>
      </c>
      <c r="Z292" s="12">
        <f t="shared" si="77"/>
        <v>35.032467532467535</v>
      </c>
      <c r="AA292" s="12">
        <f>SUM(Z292+0.0025)</f>
        <v>35.034967532467533</v>
      </c>
    </row>
    <row r="293" spans="16:27" ht="49.9" customHeight="1" x14ac:dyDescent="0.6">
      <c r="P293" s="23">
        <v>8260</v>
      </c>
      <c r="Q293" s="22" t="s">
        <v>571</v>
      </c>
      <c r="R293" s="21"/>
      <c r="S293" s="507"/>
      <c r="T293" s="507"/>
      <c r="U293" s="18"/>
      <c r="V293" s="18">
        <v>66</v>
      </c>
      <c r="W293" s="18">
        <v>66</v>
      </c>
      <c r="X293" s="18">
        <f t="shared" si="76"/>
        <v>85.535064935064938</v>
      </c>
      <c r="Y293" s="16">
        <f>V293-0.6</f>
        <v>65.400000000000006</v>
      </c>
      <c r="Z293" s="12">
        <f t="shared" si="77"/>
        <v>84.935064935064943</v>
      </c>
      <c r="AA293" s="12">
        <f>SUM(Z293+0.6)</f>
        <v>85.535064935064938</v>
      </c>
    </row>
  </sheetData>
  <mergeCells count="117">
    <mergeCell ref="Q169:S169"/>
    <mergeCell ref="P74:X74"/>
    <mergeCell ref="B80:D80"/>
    <mergeCell ref="B81:D81"/>
    <mergeCell ref="P81:X81"/>
    <mergeCell ref="B48:D48"/>
    <mergeCell ref="Q55:X55"/>
    <mergeCell ref="U58:X58"/>
    <mergeCell ref="Q152:X152"/>
    <mergeCell ref="Q154:S154"/>
    <mergeCell ref="Q155:X155"/>
    <mergeCell ref="Q157:X157"/>
    <mergeCell ref="A159:I159"/>
    <mergeCell ref="Q159:X159"/>
    <mergeCell ref="Q160:S160"/>
    <mergeCell ref="Q163:X163"/>
    <mergeCell ref="Q164:S164"/>
    <mergeCell ref="Q165:X165"/>
    <mergeCell ref="A168:I168"/>
    <mergeCell ref="A103:F103"/>
    <mergeCell ref="P116:X116"/>
    <mergeCell ref="P122:X122"/>
    <mergeCell ref="P98:X98"/>
    <mergeCell ref="Q150:X150"/>
    <mergeCell ref="A151:I151"/>
    <mergeCell ref="Q145:S145"/>
    <mergeCell ref="Q144:S144"/>
    <mergeCell ref="B145:D145"/>
    <mergeCell ref="B146:D146"/>
    <mergeCell ref="Q146:X146"/>
    <mergeCell ref="B147:D147"/>
    <mergeCell ref="B148:D148"/>
    <mergeCell ref="Q148:X148"/>
    <mergeCell ref="A73:I73"/>
    <mergeCell ref="P73:X73"/>
    <mergeCell ref="A74:I74"/>
    <mergeCell ref="B36:D36"/>
    <mergeCell ref="R39:S39"/>
    <mergeCell ref="B38:D38"/>
    <mergeCell ref="Q43:X43"/>
    <mergeCell ref="B40:D40"/>
    <mergeCell ref="B42:D42"/>
    <mergeCell ref="P49:X49"/>
    <mergeCell ref="R48:S48"/>
    <mergeCell ref="U62:X62"/>
    <mergeCell ref="Q65:X65"/>
    <mergeCell ref="A1:X1"/>
    <mergeCell ref="A4:I4"/>
    <mergeCell ref="P4:X4"/>
    <mergeCell ref="R21:S21"/>
    <mergeCell ref="R34:S34"/>
    <mergeCell ref="Q45:X45"/>
    <mergeCell ref="Q143:S143"/>
    <mergeCell ref="A135:I135"/>
    <mergeCell ref="Q136:X136"/>
    <mergeCell ref="Q142:S142"/>
    <mergeCell ref="A82:I82"/>
    <mergeCell ref="P84:X84"/>
    <mergeCell ref="A92:G92"/>
    <mergeCell ref="A94:G94"/>
    <mergeCell ref="Q94:X94"/>
    <mergeCell ref="A99:F99"/>
    <mergeCell ref="P124:X124"/>
    <mergeCell ref="P135:U135"/>
    <mergeCell ref="A136:I136"/>
    <mergeCell ref="Q138:X138"/>
    <mergeCell ref="Q139:S139"/>
    <mergeCell ref="Q141:S141"/>
    <mergeCell ref="A143:I143"/>
    <mergeCell ref="U50:X50"/>
    <mergeCell ref="Q170:S170"/>
    <mergeCell ref="A171:I171"/>
    <mergeCell ref="A185:I185"/>
    <mergeCell ref="B187:D187"/>
    <mergeCell ref="B191:I191"/>
    <mergeCell ref="A197:I197"/>
    <mergeCell ref="B198:D198"/>
    <mergeCell ref="Q267:S267"/>
    <mergeCell ref="Q268:S268"/>
    <mergeCell ref="Q254:X254"/>
    <mergeCell ref="Q249:S249"/>
    <mergeCell ref="Q248:S248"/>
    <mergeCell ref="Q250:X250"/>
    <mergeCell ref="Q246:X246"/>
    <mergeCell ref="B245:I245"/>
    <mergeCell ref="Q247:S247"/>
    <mergeCell ref="B199:D199"/>
    <mergeCell ref="A240:I240"/>
    <mergeCell ref="P245:X245"/>
    <mergeCell ref="Q269:S269"/>
    <mergeCell ref="B201:D201"/>
    <mergeCell ref="B202:D202"/>
    <mergeCell ref="A207:I207"/>
    <mergeCell ref="P207:X207"/>
    <mergeCell ref="U225:X225"/>
    <mergeCell ref="Q229:X229"/>
    <mergeCell ref="U232:X232"/>
    <mergeCell ref="Q258:X258"/>
    <mergeCell ref="A261:I261"/>
    <mergeCell ref="Q262:X262"/>
    <mergeCell ref="B262:D262"/>
    <mergeCell ref="Q265:X265"/>
    <mergeCell ref="Q266:S266"/>
    <mergeCell ref="Q291:S291"/>
    <mergeCell ref="Q292:S292"/>
    <mergeCell ref="Q270:X270"/>
    <mergeCell ref="Q282:S282"/>
    <mergeCell ref="Q283:S283"/>
    <mergeCell ref="B270:D270"/>
    <mergeCell ref="A273:I273"/>
    <mergeCell ref="F274:I274"/>
    <mergeCell ref="A278:F278"/>
    <mergeCell ref="Q280:X280"/>
    <mergeCell ref="Q281:S281"/>
    <mergeCell ref="Q284:X284"/>
    <mergeCell ref="Q289:S289"/>
    <mergeCell ref="Q290:S290"/>
  </mergeCells>
  <pageMargins left="0.26" right="0.17" top="0.32" bottom="0.16" header="0.5" footer="0.33"/>
  <pageSetup scale="11" orientation="portrait" r:id="rId1"/>
  <headerFooter alignWithMargins="0"/>
  <rowBreaks count="3" manualBreakCount="3">
    <brk id="69" max="16383" man="1"/>
    <brk id="130" max="16383" man="1"/>
    <brk id="203" max="2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59A70-9413-4734-9837-B8A58DEBB71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5"/>
  <sheetViews>
    <sheetView zoomScale="50" zoomScaleNormal="50" zoomScaleSheetLayoutView="50" workbookViewId="0">
      <selection activeCell="O10" sqref="O10"/>
    </sheetView>
  </sheetViews>
  <sheetFormatPr defaultColWidth="9.28515625" defaultRowHeight="34.9" customHeight="1" x14ac:dyDescent="0.4"/>
  <cols>
    <col min="1" max="1" width="132.7109375" style="1" customWidth="1"/>
    <col min="2" max="3" width="19.85546875" style="1" customWidth="1"/>
    <col min="4" max="4" width="28.42578125" style="2" customWidth="1"/>
    <col min="5" max="9" width="18.7109375" style="2" customWidth="1"/>
    <col min="10" max="10" width="17" style="1" customWidth="1"/>
    <col min="11" max="11" width="21.28515625" style="1" customWidth="1"/>
    <col min="12" max="12" width="138.5703125" style="1" customWidth="1"/>
    <col min="13" max="14" width="18.85546875" style="1" customWidth="1"/>
    <col min="15" max="15" width="26.5703125" style="1" customWidth="1"/>
    <col min="16" max="16" width="18.85546875" style="1" customWidth="1"/>
    <col min="17" max="24" width="9.28515625" style="1"/>
    <col min="25" max="27" width="0" style="1" hidden="1" customWidth="1"/>
    <col min="28" max="16384" width="9.28515625" style="1"/>
  </cols>
  <sheetData>
    <row r="1" spans="1:25" ht="51" customHeight="1" thickBot="1" x14ac:dyDescent="0.45">
      <c r="A1" s="393" t="s">
        <v>780</v>
      </c>
      <c r="B1" s="11" t="s">
        <v>15</v>
      </c>
      <c r="C1" s="190" t="s">
        <v>9</v>
      </c>
      <c r="D1" s="10" t="s">
        <v>14</v>
      </c>
      <c r="E1" s="1"/>
      <c r="F1" s="1"/>
      <c r="G1" s="1"/>
      <c r="H1" s="1"/>
      <c r="I1" s="1"/>
      <c r="K1" s="601" t="s">
        <v>781</v>
      </c>
      <c r="L1" s="602"/>
      <c r="M1" s="400" t="s">
        <v>15</v>
      </c>
      <c r="N1" s="527" t="s">
        <v>9</v>
      </c>
      <c r="O1" s="401" t="s">
        <v>14</v>
      </c>
    </row>
    <row r="2" spans="1:25" ht="34.9" customHeight="1" x14ac:dyDescent="0.4">
      <c r="A2" s="394" t="s">
        <v>550</v>
      </c>
      <c r="B2" s="395">
        <v>4</v>
      </c>
      <c r="C2" s="396">
        <v>22.98</v>
      </c>
      <c r="D2" s="397"/>
      <c r="E2" s="1"/>
      <c r="F2" s="1"/>
      <c r="G2" s="1"/>
      <c r="H2" s="1"/>
      <c r="I2" s="1"/>
      <c r="K2" s="607" t="s">
        <v>798</v>
      </c>
      <c r="L2" s="608"/>
      <c r="M2" s="608"/>
      <c r="N2" s="609"/>
      <c r="O2" s="275"/>
    </row>
    <row r="3" spans="1:25" ht="34.9" customHeight="1" x14ac:dyDescent="0.4">
      <c r="A3" s="394" t="s">
        <v>807</v>
      </c>
      <c r="B3" s="395">
        <v>2</v>
      </c>
      <c r="C3" s="396">
        <v>27.98</v>
      </c>
      <c r="D3" s="397"/>
      <c r="E3" s="1"/>
      <c r="F3" s="1"/>
      <c r="G3" s="1"/>
      <c r="H3" s="1"/>
      <c r="I3" s="1"/>
      <c r="K3" s="597" t="s">
        <v>723</v>
      </c>
      <c r="L3" s="598"/>
      <c r="M3" s="180">
        <v>2</v>
      </c>
      <c r="N3" s="180">
        <v>18.989999999999998</v>
      </c>
      <c r="O3" s="9"/>
    </row>
    <row r="4" spans="1:25" ht="34.9" customHeight="1" x14ac:dyDescent="0.4">
      <c r="A4" s="394" t="s">
        <v>614</v>
      </c>
      <c r="B4" s="395">
        <v>2</v>
      </c>
      <c r="C4" s="396">
        <v>18.989999999999998</v>
      </c>
      <c r="D4" s="397"/>
      <c r="E4" s="1"/>
      <c r="F4" s="1"/>
      <c r="G4" s="1"/>
      <c r="H4" s="1"/>
      <c r="I4" s="1"/>
      <c r="K4" s="597" t="s">
        <v>724</v>
      </c>
      <c r="L4" s="598"/>
      <c r="M4" s="180">
        <v>2</v>
      </c>
      <c r="N4" s="180">
        <v>24.99</v>
      </c>
      <c r="O4" s="9"/>
    </row>
    <row r="5" spans="1:25" ht="39" customHeight="1" x14ac:dyDescent="0.4">
      <c r="A5" s="394" t="s">
        <v>797</v>
      </c>
      <c r="B5" s="395">
        <v>4</v>
      </c>
      <c r="C5" s="396">
        <v>25.99</v>
      </c>
      <c r="D5" s="397"/>
      <c r="E5" s="1"/>
      <c r="F5" s="1"/>
      <c r="G5" s="1"/>
      <c r="H5" s="1"/>
      <c r="I5" s="1"/>
      <c r="K5" s="599" t="s">
        <v>731</v>
      </c>
      <c r="L5" s="600"/>
      <c r="M5" s="180">
        <v>4</v>
      </c>
      <c r="N5" s="180">
        <v>38</v>
      </c>
      <c r="O5" s="9"/>
    </row>
    <row r="6" spans="1:25" ht="39" customHeight="1" x14ac:dyDescent="0.4">
      <c r="A6" s="213" t="s">
        <v>249</v>
      </c>
      <c r="B6" s="182">
        <v>1.2</v>
      </c>
      <c r="C6" s="183">
        <v>12.59</v>
      </c>
      <c r="D6" s="397"/>
      <c r="E6" s="1"/>
      <c r="F6" s="1"/>
      <c r="G6" s="1"/>
      <c r="H6" s="1"/>
      <c r="I6" s="1"/>
      <c r="K6" s="610" t="s">
        <v>837</v>
      </c>
      <c r="L6" s="611"/>
      <c r="M6" s="611"/>
      <c r="N6" s="612"/>
      <c r="O6" s="580"/>
    </row>
    <row r="7" spans="1:25" ht="34.9" customHeight="1" x14ac:dyDescent="0.4">
      <c r="A7" s="213" t="s">
        <v>808</v>
      </c>
      <c r="B7" s="182">
        <v>2</v>
      </c>
      <c r="C7" s="183">
        <v>27.98</v>
      </c>
      <c r="D7" s="397"/>
      <c r="E7" s="1"/>
      <c r="F7" s="1"/>
      <c r="G7" s="1"/>
      <c r="H7" s="1"/>
      <c r="I7" s="1"/>
      <c r="K7" s="597" t="s">
        <v>838</v>
      </c>
      <c r="L7" s="598"/>
      <c r="M7" s="591">
        <v>2</v>
      </c>
      <c r="N7" s="591">
        <v>25.98</v>
      </c>
      <c r="O7" s="580"/>
    </row>
    <row r="8" spans="1:25" ht="34.9" customHeight="1" x14ac:dyDescent="0.4">
      <c r="A8" s="213" t="s">
        <v>527</v>
      </c>
      <c r="B8" s="182">
        <v>2</v>
      </c>
      <c r="C8" s="183">
        <v>26.98</v>
      </c>
      <c r="D8" s="397"/>
      <c r="E8" s="1"/>
      <c r="F8" s="1"/>
      <c r="G8" s="1"/>
      <c r="H8" s="1"/>
      <c r="I8" s="1"/>
      <c r="K8" s="605" t="s">
        <v>799</v>
      </c>
      <c r="L8" s="606"/>
      <c r="M8" s="606"/>
      <c r="N8" s="606"/>
      <c r="O8" s="580"/>
    </row>
    <row r="9" spans="1:25" ht="34.9" customHeight="1" x14ac:dyDescent="0.4">
      <c r="A9" s="213" t="s">
        <v>836</v>
      </c>
      <c r="B9" s="182">
        <v>4</v>
      </c>
      <c r="C9" s="183">
        <v>16.98</v>
      </c>
      <c r="D9" s="397"/>
      <c r="E9" s="1"/>
      <c r="F9" s="1"/>
      <c r="G9" s="1"/>
      <c r="H9" s="1"/>
      <c r="I9" s="1"/>
      <c r="K9" s="599" t="s">
        <v>314</v>
      </c>
      <c r="L9" s="600"/>
      <c r="M9" s="180">
        <v>3</v>
      </c>
      <c r="N9" s="180">
        <v>26.98</v>
      </c>
      <c r="O9" s="9"/>
      <c r="P9" s="5"/>
      <c r="Q9" s="5"/>
    </row>
    <row r="10" spans="1:25" ht="34.9" customHeight="1" x14ac:dyDescent="0.4">
      <c r="A10" s="213" t="s">
        <v>543</v>
      </c>
      <c r="B10" s="182">
        <v>2.37</v>
      </c>
      <c r="C10" s="183">
        <v>26.98</v>
      </c>
      <c r="D10" s="397"/>
      <c r="E10" s="1"/>
      <c r="F10" s="1"/>
      <c r="G10" s="1"/>
      <c r="H10" s="1"/>
      <c r="I10" s="1"/>
      <c r="K10" s="603" t="s">
        <v>800</v>
      </c>
      <c r="L10" s="604"/>
      <c r="M10" s="604"/>
      <c r="N10" s="604"/>
      <c r="O10" s="9"/>
      <c r="P10" s="5"/>
      <c r="Q10" s="5"/>
      <c r="R10" s="5"/>
      <c r="S10" s="5"/>
      <c r="T10" s="5"/>
      <c r="U10" s="5"/>
      <c r="V10" s="5"/>
    </row>
    <row r="11" spans="1:25" ht="34.9" customHeight="1" x14ac:dyDescent="0.4">
      <c r="A11" s="213" t="s">
        <v>613</v>
      </c>
      <c r="B11" s="182">
        <v>1</v>
      </c>
      <c r="C11" s="182">
        <v>15.99</v>
      </c>
      <c r="D11" s="397"/>
      <c r="E11" s="1"/>
      <c r="F11" s="1"/>
      <c r="G11" s="1"/>
      <c r="H11" s="1"/>
      <c r="I11" s="1"/>
      <c r="J11" s="5"/>
      <c r="K11" s="599" t="s">
        <v>11</v>
      </c>
      <c r="L11" s="600"/>
      <c r="M11" s="180">
        <v>3.99</v>
      </c>
      <c r="N11" s="180">
        <v>25</v>
      </c>
      <c r="O11" s="9"/>
      <c r="P11" s="5"/>
      <c r="Q11" s="5"/>
      <c r="R11" s="5"/>
      <c r="S11" s="5"/>
      <c r="T11" s="5"/>
      <c r="U11" s="5"/>
      <c r="V11" s="5"/>
      <c r="W11" s="5"/>
      <c r="X11" s="5"/>
    </row>
    <row r="12" spans="1:25" ht="34.9" customHeight="1" thickBot="1" x14ac:dyDescent="0.45">
      <c r="A12" s="210" t="s">
        <v>173</v>
      </c>
      <c r="B12" s="182">
        <v>9</v>
      </c>
      <c r="C12" s="182">
        <v>42</v>
      </c>
      <c r="D12" s="397"/>
      <c r="E12" s="1"/>
      <c r="F12" s="1"/>
      <c r="G12" s="1"/>
      <c r="H12" s="1"/>
      <c r="I12" s="1"/>
      <c r="J12" s="5"/>
      <c r="K12" s="619" t="s">
        <v>251</v>
      </c>
      <c r="L12" s="620"/>
      <c r="M12" s="406">
        <v>3.99</v>
      </c>
      <c r="N12" s="406">
        <v>25</v>
      </c>
      <c r="O12" s="268"/>
      <c r="P12" s="5"/>
      <c r="Q12" s="5"/>
      <c r="R12" s="5"/>
      <c r="S12" s="5"/>
      <c r="T12" s="5"/>
      <c r="U12" s="5"/>
      <c r="V12" s="5"/>
      <c r="W12" s="5"/>
      <c r="X12" s="5"/>
    </row>
    <row r="13" spans="1:25" ht="34.9" customHeight="1" x14ac:dyDescent="0.4">
      <c r="A13" s="210" t="s">
        <v>725</v>
      </c>
      <c r="B13" s="182">
        <v>6</v>
      </c>
      <c r="C13" s="182">
        <v>24</v>
      </c>
      <c r="D13" s="397"/>
      <c r="E13" s="1"/>
      <c r="F13" s="1"/>
      <c r="G13" s="1"/>
      <c r="H13" s="1"/>
      <c r="I13" s="1"/>
      <c r="J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34.9" customHeight="1" x14ac:dyDescent="0.4">
      <c r="A14" s="184" t="s">
        <v>283</v>
      </c>
      <c r="B14" s="177">
        <v>2</v>
      </c>
      <c r="C14" s="177">
        <v>20.98</v>
      </c>
      <c r="D14" s="397"/>
      <c r="E14" s="1"/>
      <c r="F14" s="1"/>
      <c r="G14" s="1"/>
      <c r="H14" s="1"/>
      <c r="I14" s="1"/>
      <c r="J14" s="5"/>
      <c r="K14" s="3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34.9" customHeight="1" thickBot="1" x14ac:dyDescent="0.45">
      <c r="A15" s="8" t="s">
        <v>250</v>
      </c>
      <c r="B15" s="207">
        <v>2</v>
      </c>
      <c r="C15" s="207">
        <v>18.989999999999998</v>
      </c>
      <c r="D15" s="397"/>
      <c r="E15" s="1"/>
      <c r="F15" s="1"/>
      <c r="G15" s="1"/>
      <c r="H15" s="1"/>
      <c r="I15" s="1"/>
      <c r="J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34.9" customHeight="1" x14ac:dyDescent="0.4">
      <c r="A16" s="617" t="s">
        <v>10</v>
      </c>
      <c r="B16" s="618"/>
      <c r="C16" s="251" t="s">
        <v>610</v>
      </c>
      <c r="D16" s="392" t="s">
        <v>9</v>
      </c>
      <c r="E16" s="1"/>
      <c r="F16" s="1"/>
      <c r="G16" s="1"/>
      <c r="H16" s="1"/>
      <c r="I16" s="1"/>
      <c r="J16" s="5"/>
      <c r="L16" s="5"/>
      <c r="M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15" s="5" customFormat="1" ht="34.9" customHeight="1" x14ac:dyDescent="0.4">
      <c r="A17" s="213" t="s">
        <v>13</v>
      </c>
      <c r="B17" s="182"/>
      <c r="C17" s="182"/>
      <c r="D17" s="258">
        <v>24.29</v>
      </c>
      <c r="K17" s="1"/>
      <c r="L17" s="3"/>
      <c r="M17" s="3"/>
      <c r="N17" s="1"/>
      <c r="O17" s="1"/>
    </row>
    <row r="18" spans="1:15" s="5" customFormat="1" ht="34.9" customHeight="1" x14ac:dyDescent="0.4">
      <c r="A18" s="213" t="s">
        <v>615</v>
      </c>
      <c r="B18" s="460"/>
      <c r="C18" s="183"/>
      <c r="D18" s="258">
        <v>22.99</v>
      </c>
      <c r="K18" s="1"/>
      <c r="O18" s="1"/>
    </row>
    <row r="19" spans="1:15" s="5" customFormat="1" ht="34.9" customHeight="1" x14ac:dyDescent="0.4">
      <c r="A19" s="184" t="s">
        <v>8</v>
      </c>
      <c r="B19" s="181"/>
      <c r="C19" s="177"/>
      <c r="D19" s="185">
        <v>40</v>
      </c>
      <c r="K19" s="1"/>
      <c r="L19" s="1"/>
      <c r="M19" s="1"/>
      <c r="N19" s="3"/>
      <c r="O19" s="1"/>
    </row>
    <row r="20" spans="1:15" s="5" customFormat="1" ht="34.9" customHeight="1" x14ac:dyDescent="0.4">
      <c r="A20" s="184" t="s">
        <v>7</v>
      </c>
      <c r="B20" s="179"/>
      <c r="C20" s="177"/>
      <c r="D20" s="185">
        <v>15.8</v>
      </c>
      <c r="K20" s="1"/>
      <c r="O20" s="1"/>
    </row>
    <row r="21" spans="1:15" s="5" customFormat="1" ht="34.9" customHeight="1" x14ac:dyDescent="0.4">
      <c r="A21" s="184" t="s">
        <v>249</v>
      </c>
      <c r="B21" s="179"/>
      <c r="C21" s="177"/>
      <c r="D21" s="185">
        <v>12.59</v>
      </c>
      <c r="K21" s="1"/>
      <c r="L21" s="1"/>
      <c r="O21" s="1"/>
    </row>
    <row r="22" spans="1:15" s="5" customFormat="1" ht="34.9" customHeight="1" x14ac:dyDescent="0.4">
      <c r="A22" s="184" t="s">
        <v>486</v>
      </c>
      <c r="B22" s="179"/>
      <c r="C22" s="177"/>
      <c r="D22" s="185">
        <v>14.69</v>
      </c>
      <c r="L22" s="1"/>
      <c r="M22" s="1"/>
      <c r="N22" s="1"/>
    </row>
    <row r="23" spans="1:15" s="5" customFormat="1" ht="34.9" customHeight="1" x14ac:dyDescent="0.4">
      <c r="A23" s="213" t="s">
        <v>522</v>
      </c>
      <c r="B23" s="182"/>
      <c r="C23" s="183"/>
      <c r="D23" s="258">
        <v>16.989999999999998</v>
      </c>
      <c r="K23" s="3"/>
      <c r="L23" s="1"/>
      <c r="M23" s="1"/>
      <c r="N23" s="1"/>
    </row>
    <row r="24" spans="1:15" s="5" customFormat="1" ht="34.9" customHeight="1" x14ac:dyDescent="0.4">
      <c r="A24" s="184" t="s">
        <v>509</v>
      </c>
      <c r="B24" s="179"/>
      <c r="C24" s="177"/>
      <c r="D24" s="185">
        <v>27.98</v>
      </c>
      <c r="K24" s="1"/>
      <c r="L24" s="1"/>
      <c r="M24" s="3"/>
      <c r="N24" s="3"/>
      <c r="O24" s="1"/>
    </row>
    <row r="25" spans="1:15" s="5" customFormat="1" ht="34.9" customHeight="1" x14ac:dyDescent="0.4">
      <c r="A25" s="184" t="s">
        <v>221</v>
      </c>
      <c r="B25" s="179"/>
      <c r="C25" s="177"/>
      <c r="D25" s="185">
        <v>56</v>
      </c>
      <c r="K25" s="4"/>
      <c r="L25" s="1"/>
      <c r="M25" s="1"/>
      <c r="N25" s="1"/>
      <c r="O25" s="1"/>
    </row>
    <row r="26" spans="1:15" s="5" customFormat="1" ht="34.9" customHeight="1" x14ac:dyDescent="0.4">
      <c r="A26" s="184" t="s">
        <v>6</v>
      </c>
      <c r="B26" s="179"/>
      <c r="C26" s="177"/>
      <c r="D26" s="185">
        <v>25.72</v>
      </c>
      <c r="K26" s="3"/>
      <c r="L26" s="1"/>
      <c r="M26" s="1"/>
      <c r="N26" s="1"/>
      <c r="O26" s="1"/>
    </row>
    <row r="27" spans="1:15" s="5" customFormat="1" ht="34.9" customHeight="1" x14ac:dyDescent="0.4">
      <c r="A27" s="184" t="s">
        <v>247</v>
      </c>
      <c r="B27" s="179"/>
      <c r="C27" s="177"/>
      <c r="D27" s="185">
        <v>20.99</v>
      </c>
      <c r="K27" s="1"/>
      <c r="L27" s="1"/>
      <c r="M27" s="1"/>
      <c r="N27" s="1"/>
      <c r="O27" s="1"/>
    </row>
    <row r="28" spans="1:15" s="5" customFormat="1" ht="34.9" customHeight="1" x14ac:dyDescent="0.4">
      <c r="A28" s="184" t="s">
        <v>533</v>
      </c>
      <c r="B28" s="179"/>
      <c r="C28" s="177"/>
      <c r="D28" s="185">
        <v>25.99</v>
      </c>
      <c r="K28" s="1"/>
      <c r="L28" s="1"/>
      <c r="M28" s="1"/>
      <c r="N28" s="1"/>
      <c r="O28" s="1"/>
    </row>
    <row r="29" spans="1:15" s="5" customFormat="1" ht="34.9" customHeight="1" x14ac:dyDescent="0.4">
      <c r="A29" s="184" t="s">
        <v>544</v>
      </c>
      <c r="B29" s="179"/>
      <c r="C29" s="177"/>
      <c r="D29" s="185">
        <v>15.99</v>
      </c>
      <c r="K29" s="1"/>
      <c r="L29" s="1"/>
      <c r="M29" s="1"/>
      <c r="N29" s="1"/>
      <c r="O29" s="1"/>
    </row>
    <row r="30" spans="1:15" s="5" customFormat="1" ht="34.9" customHeight="1" x14ac:dyDescent="0.4">
      <c r="A30" s="184" t="s">
        <v>487</v>
      </c>
      <c r="B30" s="179"/>
      <c r="C30" s="177"/>
      <c r="D30" s="185">
        <v>14.69</v>
      </c>
      <c r="K30" s="1"/>
      <c r="L30" s="1"/>
      <c r="M30" s="1"/>
      <c r="N30" s="1"/>
      <c r="O30" s="1"/>
    </row>
    <row r="31" spans="1:15" s="5" customFormat="1" ht="34.9" customHeight="1" x14ac:dyDescent="0.4">
      <c r="A31" s="184" t="s">
        <v>530</v>
      </c>
      <c r="B31" s="179"/>
      <c r="C31" s="177"/>
      <c r="D31" s="185">
        <v>20.48</v>
      </c>
      <c r="J31" s="1"/>
      <c r="K31" s="1"/>
      <c r="L31" s="1"/>
      <c r="M31" s="1"/>
      <c r="N31" s="1"/>
      <c r="O31" s="1"/>
    </row>
    <row r="32" spans="1:15" s="5" customFormat="1" ht="34.9" customHeight="1" thickBot="1" x14ac:dyDescent="0.45">
      <c r="A32" s="184" t="s">
        <v>542</v>
      </c>
      <c r="B32" s="179"/>
      <c r="C32" s="177"/>
      <c r="D32" s="185">
        <v>16.989999999999998</v>
      </c>
      <c r="J32" s="1"/>
      <c r="K32" s="1"/>
      <c r="L32" s="1"/>
      <c r="M32" s="1"/>
      <c r="N32" s="1"/>
      <c r="O32" s="1"/>
    </row>
    <row r="33" spans="1:22" s="5" customFormat="1" ht="34.9" customHeight="1" x14ac:dyDescent="0.4">
      <c r="A33" s="613" t="s">
        <v>0</v>
      </c>
      <c r="B33" s="614"/>
      <c r="C33" s="248"/>
      <c r="D33" s="250"/>
      <c r="J33" s="1"/>
      <c r="K33" s="1"/>
      <c r="L33" s="1"/>
      <c r="M33" s="1"/>
      <c r="N33" s="1"/>
      <c r="O33" s="1"/>
      <c r="P33" s="1"/>
      <c r="Q33" s="1"/>
    </row>
    <row r="34" spans="1:22" s="5" customFormat="1" ht="36" customHeight="1" x14ac:dyDescent="0.4">
      <c r="A34" s="211" t="s">
        <v>5</v>
      </c>
      <c r="B34" s="178"/>
      <c r="C34" s="177"/>
      <c r="D34" s="185">
        <v>22.89</v>
      </c>
      <c r="J34" s="1"/>
      <c r="K34" s="1"/>
      <c r="L34" s="1"/>
      <c r="M34" s="1"/>
      <c r="N34" s="1"/>
      <c r="O34" s="1"/>
      <c r="P34" s="1"/>
      <c r="Q34" s="1"/>
    </row>
    <row r="35" spans="1:22" s="5" customFormat="1" ht="37.5" customHeight="1" x14ac:dyDescent="0.4">
      <c r="A35" s="211" t="s">
        <v>4</v>
      </c>
      <c r="B35" s="178"/>
      <c r="C35" s="177"/>
      <c r="D35" s="185">
        <v>22.89</v>
      </c>
      <c r="J35" s="1"/>
      <c r="K35" s="1"/>
      <c r="L35" s="1"/>
      <c r="M35" s="1"/>
      <c r="N35" s="1"/>
      <c r="O35" s="1"/>
      <c r="P35" s="1"/>
      <c r="Q35" s="1"/>
    </row>
    <row r="36" spans="1:22" s="5" customFormat="1" ht="34.9" customHeight="1" x14ac:dyDescent="0.4">
      <c r="A36" s="211" t="s">
        <v>297</v>
      </c>
      <c r="B36" s="178"/>
      <c r="C36" s="177"/>
      <c r="D36" s="185">
        <v>22.89</v>
      </c>
      <c r="J36" s="1"/>
      <c r="K36" s="1"/>
      <c r="L36" s="1"/>
      <c r="M36" s="1"/>
      <c r="N36" s="1"/>
      <c r="O36" s="1"/>
      <c r="P36" s="1"/>
      <c r="Q36" s="1"/>
    </row>
    <row r="37" spans="1:22" s="5" customFormat="1" ht="34.9" customHeight="1" x14ac:dyDescent="0.4">
      <c r="A37" s="211" t="s">
        <v>3</v>
      </c>
      <c r="B37" s="178"/>
      <c r="C37" s="177"/>
      <c r="D37" s="185">
        <v>22.89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s="5" customFormat="1" ht="36" customHeight="1" x14ac:dyDescent="0.4">
      <c r="A38" s="211" t="s">
        <v>2</v>
      </c>
      <c r="B38" s="178"/>
      <c r="C38" s="177"/>
      <c r="D38" s="185">
        <v>22.89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36" customHeight="1" thickBot="1" x14ac:dyDescent="0.45">
      <c r="A39" s="8" t="s">
        <v>1</v>
      </c>
      <c r="B39" s="7"/>
      <c r="C39" s="207"/>
      <c r="D39" s="186">
        <v>22.89</v>
      </c>
      <c r="E39" s="1"/>
      <c r="F39" s="1"/>
      <c r="G39" s="1"/>
      <c r="H39" s="1"/>
      <c r="I39" s="1"/>
    </row>
    <row r="40" spans="1:22" ht="37.5" customHeight="1" thickBot="1" x14ac:dyDescent="0.45">
      <c r="A40" s="615" t="s">
        <v>0</v>
      </c>
      <c r="B40" s="616"/>
      <c r="C40" s="251"/>
      <c r="D40" s="461"/>
      <c r="E40" s="1"/>
      <c r="F40" s="1"/>
      <c r="G40" s="1"/>
      <c r="H40" s="1"/>
      <c r="I40" s="1"/>
    </row>
    <row r="41" spans="1:22" ht="34.9" customHeight="1" x14ac:dyDescent="0.4">
      <c r="A41" s="462" t="s">
        <v>11</v>
      </c>
      <c r="B41" s="463"/>
      <c r="C41" s="463"/>
      <c r="D41" s="464">
        <v>28.99</v>
      </c>
      <c r="E41" s="1"/>
      <c r="F41" s="1"/>
      <c r="G41" s="1"/>
      <c r="H41" s="1"/>
      <c r="I41" s="1"/>
      <c r="J41" s="3"/>
    </row>
    <row r="42" spans="1:22" ht="34.9" customHeight="1" thickBot="1" x14ac:dyDescent="0.45">
      <c r="A42" s="6" t="s">
        <v>229</v>
      </c>
      <c r="B42" s="243"/>
      <c r="C42" s="243"/>
      <c r="D42" s="244">
        <v>28.99</v>
      </c>
      <c r="E42" s="1"/>
      <c r="F42" s="1"/>
      <c r="G42" s="1"/>
      <c r="H42" s="1"/>
      <c r="I42" s="1"/>
      <c r="J42" s="3"/>
    </row>
    <row r="43" spans="1:22" ht="34.9" customHeight="1" x14ac:dyDescent="0.4">
      <c r="A43" s="5"/>
      <c r="B43" s="5"/>
      <c r="C43" s="5"/>
      <c r="D43" s="5"/>
      <c r="E43" s="1"/>
      <c r="F43" s="1"/>
      <c r="G43" s="1"/>
      <c r="H43" s="1"/>
      <c r="I43" s="1"/>
      <c r="P43" s="5"/>
      <c r="Q43" s="5"/>
    </row>
    <row r="44" spans="1:22" ht="34.9" customHeight="1" x14ac:dyDescent="0.4">
      <c r="D44" s="1"/>
      <c r="E44" s="1"/>
      <c r="F44" s="1"/>
      <c r="G44" s="1"/>
      <c r="H44" s="1"/>
      <c r="I44" s="1"/>
    </row>
    <row r="45" spans="1:22" ht="34.9" customHeight="1" x14ac:dyDescent="0.4">
      <c r="D45" s="1"/>
      <c r="E45" s="1"/>
      <c r="F45" s="1"/>
      <c r="G45" s="1"/>
      <c r="H45" s="1"/>
      <c r="I45" s="1"/>
    </row>
    <row r="46" spans="1:22" ht="34.9" customHeight="1" x14ac:dyDescent="0.4">
      <c r="D46" s="1"/>
      <c r="E46" s="1"/>
      <c r="F46" s="1"/>
      <c r="G46" s="1"/>
      <c r="H46" s="1"/>
      <c r="I46" s="1"/>
    </row>
    <row r="47" spans="1:22" ht="34.9" customHeight="1" x14ac:dyDescent="0.4">
      <c r="A47" s="5"/>
      <c r="B47" s="5"/>
      <c r="C47" s="5"/>
      <c r="D47" s="5"/>
      <c r="E47" s="1"/>
      <c r="F47" s="1"/>
      <c r="G47" s="1"/>
      <c r="H47" s="1"/>
      <c r="I47" s="1"/>
      <c r="J47" s="3"/>
      <c r="R47" s="5"/>
      <c r="S47" s="5"/>
      <c r="T47" s="5"/>
      <c r="U47" s="5"/>
      <c r="V47" s="5"/>
    </row>
    <row r="48" spans="1:22" ht="34.9" customHeight="1" x14ac:dyDescent="0.4">
      <c r="A48" s="3"/>
      <c r="B48" s="3"/>
      <c r="C48" s="3"/>
      <c r="D48" s="3"/>
      <c r="E48" s="3"/>
      <c r="F48" s="3"/>
      <c r="G48" s="3"/>
      <c r="H48" s="3"/>
      <c r="I48" s="3"/>
    </row>
    <row r="49" spans="1:29" s="5" customFormat="1" ht="34.9" customHeight="1" x14ac:dyDescent="0.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9" ht="34.9" customHeight="1" x14ac:dyDescent="0.4">
      <c r="D50" s="1"/>
      <c r="E50" s="1"/>
      <c r="F50" s="1"/>
      <c r="G50" s="1"/>
      <c r="H50" s="1"/>
      <c r="I50" s="1"/>
    </row>
    <row r="51" spans="1:29" ht="34.9" customHeight="1" x14ac:dyDescent="0.4">
      <c r="A51" s="5"/>
      <c r="B51" s="5"/>
      <c r="C51" s="5"/>
      <c r="D51" s="5"/>
      <c r="E51" s="1"/>
      <c r="F51" s="1"/>
      <c r="G51" s="1"/>
      <c r="H51" s="1"/>
      <c r="I51" s="1"/>
      <c r="J51" s="3"/>
      <c r="P51" s="5"/>
      <c r="Q51" s="5"/>
    </row>
    <row r="52" spans="1:29" ht="34.9" customHeight="1" x14ac:dyDescent="0.4">
      <c r="A52" s="5"/>
      <c r="B52" s="5"/>
      <c r="C52" s="5"/>
      <c r="D52" s="5"/>
      <c r="E52" s="5"/>
      <c r="F52" s="5"/>
      <c r="G52" s="5"/>
      <c r="H52" s="5"/>
      <c r="I52" s="5"/>
      <c r="Q52" s="3"/>
      <c r="R52" s="3"/>
    </row>
    <row r="53" spans="1:29" ht="34.9" customHeight="1" x14ac:dyDescent="0.4">
      <c r="D53" s="1"/>
      <c r="E53" s="1"/>
      <c r="F53" s="1"/>
      <c r="G53" s="1"/>
      <c r="H53" s="1"/>
      <c r="I53" s="1"/>
      <c r="P53" s="5"/>
      <c r="Q53" s="5"/>
      <c r="R53" s="5"/>
    </row>
    <row r="54" spans="1:29" ht="34.9" customHeight="1" x14ac:dyDescent="0.4">
      <c r="D54" s="1"/>
      <c r="E54" s="1"/>
      <c r="F54" s="1"/>
      <c r="G54" s="1"/>
      <c r="H54" s="1"/>
      <c r="I54" s="1"/>
      <c r="P54" s="3"/>
    </row>
    <row r="55" spans="1:29" ht="34.9" customHeight="1" x14ac:dyDescent="0.4">
      <c r="A55" s="3"/>
      <c r="B55" s="3"/>
      <c r="C55" s="3"/>
      <c r="D55" s="3"/>
      <c r="E55" s="1"/>
      <c r="F55" s="1"/>
      <c r="G55" s="1"/>
      <c r="H55" s="1"/>
      <c r="I55" s="1"/>
      <c r="P55" s="5"/>
    </row>
    <row r="56" spans="1:29" ht="34.9" customHeight="1" x14ac:dyDescent="0.4">
      <c r="D56" s="1"/>
      <c r="E56" s="5"/>
      <c r="F56" s="5"/>
      <c r="G56" s="5"/>
      <c r="H56" s="5"/>
      <c r="I56" s="5"/>
      <c r="J56" s="3"/>
    </row>
    <row r="57" spans="1:29" s="5" customFormat="1" ht="34.9" customHeight="1" x14ac:dyDescent="0.4">
      <c r="A57" s="1"/>
      <c r="B57" s="1"/>
      <c r="C57" s="1"/>
      <c r="D57" s="2"/>
      <c r="E57" s="3"/>
      <c r="F57" s="3"/>
      <c r="G57" s="3"/>
      <c r="H57" s="3"/>
      <c r="I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"/>
    </row>
    <row r="58" spans="1:29" s="3" customFormat="1" ht="34.9" customHeight="1" x14ac:dyDescent="0.4">
      <c r="A58" s="1"/>
      <c r="B58" s="1"/>
      <c r="C58" s="1"/>
      <c r="D58" s="2"/>
      <c r="E58" s="5"/>
      <c r="F58" s="5"/>
      <c r="G58" s="5"/>
      <c r="H58" s="5"/>
      <c r="I58" s="5"/>
      <c r="J58" s="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5"/>
      <c r="AC58" s="5"/>
    </row>
    <row r="59" spans="1:29" s="5" customFormat="1" ht="34.9" customHeight="1" x14ac:dyDescent="0.4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34.9" customHeight="1" x14ac:dyDescent="0.4">
      <c r="E60" s="5"/>
      <c r="F60" s="5"/>
      <c r="G60" s="5"/>
      <c r="H60" s="5"/>
      <c r="I60" s="5"/>
      <c r="J60" s="5"/>
    </row>
    <row r="61" spans="1:29" s="5" customFormat="1" ht="34.9" customHeight="1" x14ac:dyDescent="0.4">
      <c r="A61" s="1"/>
      <c r="B61" s="1"/>
      <c r="C61" s="1"/>
      <c r="D61" s="2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3"/>
      <c r="AB61" s="3"/>
      <c r="AC61" s="3"/>
    </row>
    <row r="62" spans="1:29" s="5" customFormat="1" ht="34.9" customHeight="1" x14ac:dyDescent="0.4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34.9" customHeight="1" x14ac:dyDescent="0.4">
      <c r="E63" s="1"/>
      <c r="F63" s="1"/>
      <c r="G63" s="1"/>
      <c r="H63" s="1"/>
      <c r="I63" s="1"/>
      <c r="J63" s="4"/>
    </row>
    <row r="64" spans="1:29" ht="34.9" customHeight="1" x14ac:dyDescent="0.4">
      <c r="E64" s="3"/>
      <c r="F64" s="3"/>
      <c r="G64" s="3"/>
      <c r="H64" s="3"/>
      <c r="I64" s="3"/>
      <c r="J64" s="3"/>
    </row>
    <row r="65" spans="1:29" s="3" customFormat="1" ht="34.9" customHeight="1" x14ac:dyDescent="0.4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</sheetData>
  <mergeCells count="15">
    <mergeCell ref="A33:B33"/>
    <mergeCell ref="K11:L11"/>
    <mergeCell ref="A40:B40"/>
    <mergeCell ref="A16:B16"/>
    <mergeCell ref="K12:L12"/>
    <mergeCell ref="K3:L3"/>
    <mergeCell ref="K5:L5"/>
    <mergeCell ref="K4:L4"/>
    <mergeCell ref="K1:L1"/>
    <mergeCell ref="K10:N10"/>
    <mergeCell ref="K8:N8"/>
    <mergeCell ref="K9:L9"/>
    <mergeCell ref="K2:N2"/>
    <mergeCell ref="K6:N6"/>
    <mergeCell ref="K7:L7"/>
  </mergeCells>
  <pageMargins left="1.22" right="0.16" top="0.38" bottom="0.16" header="0.47" footer="0.2"/>
  <pageSetup scale="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A3F5-39DB-4AF5-878D-44B6C551BBB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F323"/>
  <sheetViews>
    <sheetView view="pageBreakPreview" zoomScale="25" zoomScaleNormal="25" zoomScaleSheetLayoutView="25" workbookViewId="0">
      <selection activeCell="Y1" sqref="Y1:AA1048576"/>
    </sheetView>
  </sheetViews>
  <sheetFormatPr defaultColWidth="9.28515625" defaultRowHeight="49.9" customHeight="1" x14ac:dyDescent="0.6"/>
  <cols>
    <col min="1" max="1" width="30.42578125" style="274" customWidth="1"/>
    <col min="2" max="2" width="159.140625" style="12" customWidth="1"/>
    <col min="3" max="3" width="13.7109375" style="12" customWidth="1"/>
    <col min="4" max="4" width="22.85546875" style="15" customWidth="1"/>
    <col min="5" max="5" width="33.85546875" style="15" customWidth="1"/>
    <col min="6" max="6" width="33.85546875" style="13" customWidth="1"/>
    <col min="7" max="7" width="33.85546875" style="12" customWidth="1"/>
    <col min="8" max="8" width="23.85546875" style="12" hidden="1" customWidth="1"/>
    <col min="9" max="9" width="33.85546875" style="12" customWidth="1"/>
    <col min="10" max="10" width="32.28515625" style="12" hidden="1" customWidth="1"/>
    <col min="11" max="12" width="32.28515625" style="14" hidden="1" customWidth="1"/>
    <col min="13" max="13" width="9.7109375" style="14" customWidth="1"/>
    <col min="14" max="14" width="12.140625" style="14" customWidth="1"/>
    <col min="15" max="15" width="3.140625" style="12" customWidth="1"/>
    <col min="16" max="16" width="30.42578125" style="274" customWidth="1"/>
    <col min="17" max="17" width="159.140625" style="12" customWidth="1"/>
    <col min="18" max="18" width="12" style="12" customWidth="1"/>
    <col min="19" max="19" width="34.28515625" style="13" customWidth="1"/>
    <col min="20" max="20" width="34.42578125" style="426" customWidth="1"/>
    <col min="21" max="21" width="34.42578125" style="12" customWidth="1"/>
    <col min="22" max="22" width="34.42578125" style="13" customWidth="1"/>
    <col min="23" max="23" width="25.85546875" style="426" hidden="1" customWidth="1"/>
    <col min="24" max="24" width="28.7109375" style="13" customWidth="1"/>
    <col min="25" max="25" width="32.28515625" style="12" hidden="1" customWidth="1"/>
    <col min="26" max="27" width="52.140625" style="12" hidden="1" customWidth="1"/>
    <col min="28" max="28" width="16" style="12" customWidth="1"/>
    <col min="29" max="29" width="24" style="12" customWidth="1"/>
    <col min="30" max="30" width="17.28515625" style="12" bestFit="1" customWidth="1"/>
    <col min="31" max="33" width="22.5703125" style="12" bestFit="1" customWidth="1"/>
    <col min="34" max="16384" width="9.28515625" style="12"/>
  </cols>
  <sheetData>
    <row r="1" spans="1:28" ht="49.9" customHeight="1" x14ac:dyDescent="0.6">
      <c r="A1" s="699"/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699"/>
      <c r="T1" s="699"/>
      <c r="U1" s="699"/>
      <c r="V1" s="699"/>
      <c r="W1" s="699"/>
      <c r="X1" s="699"/>
    </row>
    <row r="2" spans="1:28" ht="49.9" customHeight="1" x14ac:dyDescent="0.6">
      <c r="A2" s="93" t="s">
        <v>78</v>
      </c>
      <c r="B2" s="96" t="s">
        <v>77</v>
      </c>
      <c r="C2" s="95"/>
      <c r="D2" s="94"/>
      <c r="E2" s="94"/>
      <c r="F2" s="106"/>
      <c r="G2" s="93" t="s">
        <v>76</v>
      </c>
      <c r="H2" s="93" t="s">
        <v>76</v>
      </c>
      <c r="I2" s="93" t="s">
        <v>75</v>
      </c>
      <c r="J2" s="91"/>
      <c r="O2" s="109"/>
      <c r="P2" s="93" t="s">
        <v>78</v>
      </c>
      <c r="Q2" s="96" t="s">
        <v>77</v>
      </c>
      <c r="R2" s="95"/>
      <c r="S2" s="106"/>
      <c r="T2" s="106"/>
      <c r="U2" s="93"/>
      <c r="V2" s="93" t="s">
        <v>76</v>
      </c>
      <c r="W2" s="93" t="s">
        <v>76</v>
      </c>
      <c r="X2" s="93" t="s">
        <v>75</v>
      </c>
      <c r="Y2" s="17"/>
      <c r="Z2" s="16"/>
      <c r="AA2" s="16"/>
    </row>
    <row r="3" spans="1:28" ht="49.9" customHeight="1" x14ac:dyDescent="0.6">
      <c r="A3" s="102" t="s">
        <v>74</v>
      </c>
      <c r="B3" s="92"/>
      <c r="C3" s="91"/>
      <c r="D3" s="103"/>
      <c r="E3" s="103" t="s">
        <v>610</v>
      </c>
      <c r="F3" s="103" t="s">
        <v>15</v>
      </c>
      <c r="G3" s="102" t="s">
        <v>73</v>
      </c>
      <c r="H3" s="102" t="s">
        <v>611</v>
      </c>
      <c r="I3" s="102" t="s">
        <v>72</v>
      </c>
      <c r="J3" s="91"/>
      <c r="P3" s="102" t="s">
        <v>74</v>
      </c>
      <c r="Q3" s="92"/>
      <c r="R3" s="91"/>
      <c r="S3" s="103"/>
      <c r="T3" s="103" t="s">
        <v>610</v>
      </c>
      <c r="U3" s="102" t="s">
        <v>15</v>
      </c>
      <c r="V3" s="102" t="s">
        <v>73</v>
      </c>
      <c r="W3" s="102" t="s">
        <v>611</v>
      </c>
      <c r="X3" s="102" t="s">
        <v>72</v>
      </c>
      <c r="Y3" s="17"/>
      <c r="Z3" s="16"/>
      <c r="AA3" s="16"/>
    </row>
    <row r="4" spans="1:28" ht="52.5" customHeight="1" x14ac:dyDescent="0.6">
      <c r="A4" s="703" t="s">
        <v>230</v>
      </c>
      <c r="B4" s="704"/>
      <c r="C4" s="704"/>
      <c r="D4" s="704"/>
      <c r="E4" s="704"/>
      <c r="F4" s="704"/>
      <c r="G4" s="704"/>
      <c r="H4" s="704"/>
      <c r="I4" s="705"/>
      <c r="J4" s="123"/>
      <c r="P4" s="703" t="s">
        <v>230</v>
      </c>
      <c r="Q4" s="704"/>
      <c r="R4" s="704"/>
      <c r="S4" s="704"/>
      <c r="T4" s="704"/>
      <c r="U4" s="704"/>
      <c r="V4" s="704"/>
      <c r="W4" s="704"/>
      <c r="X4" s="705"/>
      <c r="Y4" s="123"/>
      <c r="Z4" s="14"/>
      <c r="AA4" s="14"/>
      <c r="AB4" s="16"/>
    </row>
    <row r="5" spans="1:28" ht="52.5" customHeight="1" x14ac:dyDescent="0.7">
      <c r="A5" s="65"/>
      <c r="B5" s="215" t="s">
        <v>141</v>
      </c>
      <c r="C5" s="28"/>
      <c r="D5" s="122"/>
      <c r="E5" s="26"/>
      <c r="F5" s="48"/>
      <c r="G5" s="64"/>
      <c r="H5" s="64"/>
      <c r="I5" s="64"/>
      <c r="J5" s="13"/>
      <c r="P5" s="121"/>
      <c r="Q5" s="217" t="s">
        <v>137</v>
      </c>
      <c r="R5" s="32"/>
      <c r="S5" s="48"/>
      <c r="T5" s="431"/>
      <c r="U5" s="64"/>
      <c r="V5" s="115"/>
      <c r="W5" s="115"/>
      <c r="X5" s="120"/>
      <c r="Y5" s="17">
        <f>V5-0.6</f>
        <v>-0.6</v>
      </c>
      <c r="Z5" s="16">
        <f t="shared" ref="Z5:Z35" si="0">SUM(Y5/0.77)</f>
        <v>-0.77922077922077915</v>
      </c>
      <c r="AA5" s="16">
        <f>SUM(Z5+0.6)</f>
        <v>-0.17922077922077917</v>
      </c>
      <c r="AB5" s="16"/>
    </row>
    <row r="6" spans="1:28" ht="52.5" customHeight="1" x14ac:dyDescent="0.6">
      <c r="A6" s="306">
        <v>100</v>
      </c>
      <c r="B6" s="309" t="s">
        <v>704</v>
      </c>
      <c r="C6" s="310"/>
      <c r="D6" s="312"/>
      <c r="E6" s="312"/>
      <c r="F6" s="306"/>
      <c r="G6" s="307">
        <v>25.29</v>
      </c>
      <c r="H6" s="307">
        <v>25.73</v>
      </c>
      <c r="I6" s="308">
        <f t="shared" ref="I6:I22" si="1">L6</f>
        <v>32.664935064935065</v>
      </c>
      <c r="J6" s="300">
        <f t="shared" ref="J6:J12" si="2">G6-0.6</f>
        <v>24.689999999999998</v>
      </c>
      <c r="K6" s="301">
        <f t="shared" ref="K6:K22" si="3">SUM(J6/0.77)</f>
        <v>32.064935064935064</v>
      </c>
      <c r="L6" s="301">
        <f t="shared" ref="L6:L12" si="4">SUM(K6+0.6)</f>
        <v>32.664935064935065</v>
      </c>
      <c r="M6" s="16"/>
      <c r="N6" s="16"/>
      <c r="P6" s="306">
        <v>183</v>
      </c>
      <c r="Q6" s="309" t="s">
        <v>41</v>
      </c>
      <c r="R6" s="310"/>
      <c r="S6" s="312"/>
      <c r="T6" s="312"/>
      <c r="U6" s="306"/>
      <c r="V6" s="307">
        <v>21.45</v>
      </c>
      <c r="W6" s="307">
        <v>19.989999999999998</v>
      </c>
      <c r="X6" s="307">
        <f t="shared" ref="X6:X11" si="5">AA6</f>
        <v>27.677922077922076</v>
      </c>
      <c r="Y6" s="300">
        <f>V6-0.6</f>
        <v>20.849999999999998</v>
      </c>
      <c r="Z6" s="301">
        <f>SUM(Y6/0.77)</f>
        <v>27.077922077922075</v>
      </c>
      <c r="AA6" s="301">
        <f>SUM(Z6+0.6)</f>
        <v>27.677922077922076</v>
      </c>
      <c r="AB6" s="16"/>
    </row>
    <row r="7" spans="1:28" ht="52.5" customHeight="1" x14ac:dyDescent="0.6">
      <c r="A7" s="306">
        <v>101</v>
      </c>
      <c r="B7" s="309" t="s">
        <v>79</v>
      </c>
      <c r="C7" s="310"/>
      <c r="D7" s="312"/>
      <c r="E7" s="312"/>
      <c r="F7" s="306"/>
      <c r="G7" s="307">
        <v>27.29</v>
      </c>
      <c r="H7" s="307">
        <v>25.73</v>
      </c>
      <c r="I7" s="308">
        <f t="shared" ref="I7" si="6">L7</f>
        <v>35.262337662337657</v>
      </c>
      <c r="J7" s="300">
        <f t="shared" ref="J7" si="7">G7-0.6</f>
        <v>26.689999999999998</v>
      </c>
      <c r="K7" s="301">
        <f t="shared" ref="K7" si="8">SUM(J7/0.77)</f>
        <v>34.662337662337656</v>
      </c>
      <c r="L7" s="301">
        <f t="shared" ref="L7" si="9">SUM(K7+0.6)</f>
        <v>35.262337662337657</v>
      </c>
      <c r="M7" s="16"/>
      <c r="N7" s="16"/>
      <c r="P7" s="306">
        <v>187</v>
      </c>
      <c r="Q7" s="309" t="s">
        <v>30</v>
      </c>
      <c r="R7" s="310"/>
      <c r="S7" s="312"/>
      <c r="T7" s="312"/>
      <c r="U7" s="307"/>
      <c r="V7" s="307">
        <v>17.79</v>
      </c>
      <c r="W7" s="307">
        <v>17.02</v>
      </c>
      <c r="X7" s="307">
        <f t="shared" si="5"/>
        <v>22.924675324675324</v>
      </c>
      <c r="Y7" s="300">
        <f>V7-0.6</f>
        <v>17.189999999999998</v>
      </c>
      <c r="Z7" s="301">
        <f t="shared" si="0"/>
        <v>22.324675324675322</v>
      </c>
      <c r="AA7" s="301">
        <f>SUM(Z7+0.6)</f>
        <v>22.924675324675324</v>
      </c>
      <c r="AB7" s="16"/>
    </row>
    <row r="8" spans="1:28" ht="52.5" customHeight="1" x14ac:dyDescent="0.65">
      <c r="A8" s="306">
        <v>102</v>
      </c>
      <c r="B8" s="309" t="s">
        <v>45</v>
      </c>
      <c r="C8" s="310"/>
      <c r="D8" s="311"/>
      <c r="E8" s="312"/>
      <c r="F8" s="307" t="s">
        <v>35</v>
      </c>
      <c r="G8" s="307">
        <v>20.68</v>
      </c>
      <c r="H8" s="307">
        <v>19.82</v>
      </c>
      <c r="I8" s="308">
        <f t="shared" si="1"/>
        <v>26.677922077922076</v>
      </c>
      <c r="J8" s="300">
        <f t="shared" si="2"/>
        <v>20.079999999999998</v>
      </c>
      <c r="K8" s="301">
        <f t="shared" si="3"/>
        <v>26.077922077922075</v>
      </c>
      <c r="L8" s="301">
        <f t="shared" si="4"/>
        <v>26.677922077922076</v>
      </c>
      <c r="M8" s="16"/>
      <c r="N8" s="16"/>
      <c r="P8" s="306">
        <v>188</v>
      </c>
      <c r="Q8" s="309" t="s">
        <v>123</v>
      </c>
      <c r="R8" s="708"/>
      <c r="S8" s="709"/>
      <c r="T8" s="312"/>
      <c r="U8" s="307">
        <v>1.2</v>
      </c>
      <c r="V8" s="307">
        <v>12.59</v>
      </c>
      <c r="W8" s="307">
        <v>12.17</v>
      </c>
      <c r="X8" s="307">
        <f t="shared" si="5"/>
        <v>16.216233766233767</v>
      </c>
      <c r="Y8" s="300">
        <f>V8-0.45</f>
        <v>12.14</v>
      </c>
      <c r="Z8" s="301">
        <f t="shared" si="0"/>
        <v>15.766233766233766</v>
      </c>
      <c r="AA8" s="301">
        <f>SUM(Z8+0.45)</f>
        <v>16.216233766233767</v>
      </c>
      <c r="AB8" s="16"/>
    </row>
    <row r="9" spans="1:28" ht="52.5" customHeight="1" x14ac:dyDescent="0.6">
      <c r="A9" s="306">
        <v>103</v>
      </c>
      <c r="B9" s="309" t="s">
        <v>41</v>
      </c>
      <c r="C9" s="310"/>
      <c r="D9" s="312"/>
      <c r="E9" s="312"/>
      <c r="F9" s="306"/>
      <c r="G9" s="307">
        <v>27.83</v>
      </c>
      <c r="H9" s="307">
        <v>25.73</v>
      </c>
      <c r="I9" s="308">
        <f t="shared" si="1"/>
        <v>35.963636363636361</v>
      </c>
      <c r="J9" s="300">
        <f t="shared" si="2"/>
        <v>27.229999999999997</v>
      </c>
      <c r="K9" s="301">
        <f t="shared" si="3"/>
        <v>35.36363636363636</v>
      </c>
      <c r="L9" s="301">
        <f t="shared" si="4"/>
        <v>35.963636363636361</v>
      </c>
      <c r="M9" s="16"/>
      <c r="N9" s="16"/>
      <c r="P9" s="306">
        <v>189</v>
      </c>
      <c r="Q9" s="309" t="s">
        <v>135</v>
      </c>
      <c r="R9" s="310"/>
      <c r="S9" s="312"/>
      <c r="T9" s="312"/>
      <c r="U9" s="307">
        <v>2</v>
      </c>
      <c r="V9" s="307">
        <v>14.69</v>
      </c>
      <c r="W9" s="307">
        <v>13.87</v>
      </c>
      <c r="X9" s="307">
        <f t="shared" si="5"/>
        <v>18.943506493506494</v>
      </c>
      <c r="Y9" s="300">
        <f>V9-0.45</f>
        <v>14.24</v>
      </c>
      <c r="Z9" s="301">
        <f t="shared" si="0"/>
        <v>18.493506493506494</v>
      </c>
      <c r="AA9" s="301">
        <f>SUM(Z9+0.45)</f>
        <v>18.943506493506494</v>
      </c>
      <c r="AB9" s="16"/>
    </row>
    <row r="10" spans="1:28" ht="52.5" customHeight="1" x14ac:dyDescent="0.6">
      <c r="A10" s="306">
        <v>104</v>
      </c>
      <c r="B10" s="309" t="s">
        <v>63</v>
      </c>
      <c r="C10" s="310"/>
      <c r="D10" s="312"/>
      <c r="E10" s="312"/>
      <c r="F10" s="306"/>
      <c r="G10" s="307">
        <v>32.69</v>
      </c>
      <c r="H10" s="307">
        <v>31.59</v>
      </c>
      <c r="I10" s="308">
        <f t="shared" si="1"/>
        <v>42.275324675324669</v>
      </c>
      <c r="J10" s="300">
        <f t="shared" si="2"/>
        <v>32.089999999999996</v>
      </c>
      <c r="K10" s="301">
        <f t="shared" si="3"/>
        <v>41.675324675324667</v>
      </c>
      <c r="L10" s="301">
        <f t="shared" si="4"/>
        <v>42.275324675324669</v>
      </c>
      <c r="M10" s="16"/>
      <c r="N10" s="16"/>
      <c r="P10" s="306">
        <v>195</v>
      </c>
      <c r="Q10" s="309" t="s">
        <v>16</v>
      </c>
      <c r="R10" s="310"/>
      <c r="S10" s="312"/>
      <c r="T10" s="312"/>
      <c r="U10" s="306"/>
      <c r="V10" s="307">
        <v>26.15</v>
      </c>
      <c r="W10" s="307">
        <v>25.32</v>
      </c>
      <c r="X10" s="307">
        <f t="shared" si="5"/>
        <v>33.871428571428567</v>
      </c>
      <c r="Y10" s="300">
        <f>V10-0.3</f>
        <v>25.849999999999998</v>
      </c>
      <c r="Z10" s="301">
        <f t="shared" si="0"/>
        <v>33.571428571428569</v>
      </c>
      <c r="AA10" s="301">
        <f>SUM(Z10+0.3)</f>
        <v>33.871428571428567</v>
      </c>
      <c r="AB10" s="16"/>
    </row>
    <row r="11" spans="1:28" ht="52.5" customHeight="1" x14ac:dyDescent="0.65">
      <c r="A11" s="306">
        <v>106</v>
      </c>
      <c r="B11" s="309" t="s">
        <v>215</v>
      </c>
      <c r="C11" s="310"/>
      <c r="D11" s="554"/>
      <c r="E11" s="312"/>
      <c r="F11" s="307"/>
      <c r="G11" s="307">
        <v>20.99</v>
      </c>
      <c r="H11" s="307">
        <v>18.989999999999998</v>
      </c>
      <c r="I11" s="308">
        <f>L11</f>
        <v>27.080519480519477</v>
      </c>
      <c r="J11" s="300">
        <f t="shared" si="2"/>
        <v>20.389999999999997</v>
      </c>
      <c r="K11" s="301">
        <f>SUM(J11/0.77)</f>
        <v>26.480519480519476</v>
      </c>
      <c r="L11" s="301">
        <f t="shared" si="4"/>
        <v>27.080519480519477</v>
      </c>
      <c r="M11" s="16"/>
      <c r="N11" s="16"/>
      <c r="P11" s="306">
        <v>197</v>
      </c>
      <c r="Q11" s="309" t="s">
        <v>128</v>
      </c>
      <c r="R11" s="310"/>
      <c r="S11" s="312"/>
      <c r="T11" s="312"/>
      <c r="U11" s="307">
        <v>2</v>
      </c>
      <c r="V11" s="307">
        <v>16.989999999999998</v>
      </c>
      <c r="W11" s="307">
        <v>16.29</v>
      </c>
      <c r="X11" s="307">
        <f t="shared" si="5"/>
        <v>21.84090909090909</v>
      </c>
      <c r="Y11" s="300">
        <f>V11-0.75</f>
        <v>16.239999999999998</v>
      </c>
      <c r="Z11" s="301">
        <f t="shared" si="0"/>
        <v>21.09090909090909</v>
      </c>
      <c r="AA11" s="301">
        <f>SUM(Z11+0.75)</f>
        <v>21.84090909090909</v>
      </c>
      <c r="AB11" s="16"/>
    </row>
    <row r="12" spans="1:28" ht="52.5" customHeight="1" x14ac:dyDescent="0.7">
      <c r="A12" s="306">
        <v>107</v>
      </c>
      <c r="B12" s="309" t="s">
        <v>30</v>
      </c>
      <c r="C12" s="310"/>
      <c r="D12" s="311"/>
      <c r="E12" s="312"/>
      <c r="F12" s="307" t="s">
        <v>35</v>
      </c>
      <c r="G12" s="307">
        <v>20.68</v>
      </c>
      <c r="H12" s="307">
        <v>19.82</v>
      </c>
      <c r="I12" s="308">
        <f t="shared" si="1"/>
        <v>26.677922077922076</v>
      </c>
      <c r="J12" s="300">
        <f t="shared" si="2"/>
        <v>20.079999999999998</v>
      </c>
      <c r="K12" s="301">
        <f t="shared" si="3"/>
        <v>26.077922077922075</v>
      </c>
      <c r="L12" s="301">
        <f t="shared" si="4"/>
        <v>26.677922077922076</v>
      </c>
      <c r="M12" s="16"/>
      <c r="N12" s="16"/>
      <c r="P12" s="65"/>
      <c r="Q12" s="217" t="s">
        <v>134</v>
      </c>
      <c r="R12" s="32"/>
      <c r="S12" s="48"/>
      <c r="T12" s="188"/>
      <c r="U12" s="117"/>
      <c r="V12" s="115"/>
      <c r="W12" s="115"/>
      <c r="X12" s="24"/>
      <c r="Y12" s="17">
        <f>V12-0.6</f>
        <v>-0.6</v>
      </c>
      <c r="Z12" s="16">
        <f t="shared" si="0"/>
        <v>-0.77922077922077915</v>
      </c>
      <c r="AA12" s="16">
        <f>SUM(Z12+0.6)</f>
        <v>-0.17922077922077917</v>
      </c>
      <c r="AB12" s="16"/>
    </row>
    <row r="13" spans="1:28" ht="52.5" customHeight="1" x14ac:dyDescent="0.65">
      <c r="A13" s="306">
        <v>108</v>
      </c>
      <c r="B13" s="309" t="s">
        <v>108</v>
      </c>
      <c r="C13" s="672"/>
      <c r="D13" s="673"/>
      <c r="E13" s="312"/>
      <c r="F13" s="307" t="s">
        <v>35</v>
      </c>
      <c r="G13" s="307">
        <v>14.59</v>
      </c>
      <c r="H13" s="307">
        <v>14.17</v>
      </c>
      <c r="I13" s="308">
        <f t="shared" si="1"/>
        <v>18.813636363636363</v>
      </c>
      <c r="J13" s="300">
        <f>G13-0.45</f>
        <v>14.14</v>
      </c>
      <c r="K13" s="301">
        <f t="shared" si="3"/>
        <v>18.363636363636363</v>
      </c>
      <c r="L13" s="301">
        <f>SUM(K13+0.45)</f>
        <v>18.813636363636363</v>
      </c>
      <c r="M13" s="16"/>
      <c r="N13" s="16"/>
      <c r="P13" s="306">
        <v>207</v>
      </c>
      <c r="Q13" s="309" t="s">
        <v>30</v>
      </c>
      <c r="R13" s="310"/>
      <c r="S13" s="312"/>
      <c r="T13" s="312"/>
      <c r="U13" s="307"/>
      <c r="V13" s="307">
        <v>17.79</v>
      </c>
      <c r="W13" s="307">
        <v>17.02</v>
      </c>
      <c r="X13" s="307">
        <f>AA13</f>
        <v>22.924675324675324</v>
      </c>
      <c r="Y13" s="300">
        <f>V13-0.6</f>
        <v>17.189999999999998</v>
      </c>
      <c r="Z13" s="301">
        <f t="shared" si="0"/>
        <v>22.324675324675322</v>
      </c>
      <c r="AA13" s="301">
        <f>SUM(Z13+0.6)</f>
        <v>22.924675324675324</v>
      </c>
      <c r="AB13" s="16"/>
    </row>
    <row r="14" spans="1:28" ht="52.5" customHeight="1" x14ac:dyDescent="0.65">
      <c r="A14" s="306">
        <v>115</v>
      </c>
      <c r="B14" s="309" t="s">
        <v>16</v>
      </c>
      <c r="C14" s="310"/>
      <c r="D14" s="312"/>
      <c r="E14" s="312"/>
      <c r="F14" s="306"/>
      <c r="G14" s="307">
        <v>35.99</v>
      </c>
      <c r="H14" s="307">
        <v>35.1</v>
      </c>
      <c r="I14" s="308">
        <f t="shared" si="1"/>
        <v>46.650649350649353</v>
      </c>
      <c r="J14" s="300">
        <f>G14-0.3</f>
        <v>35.690000000000005</v>
      </c>
      <c r="K14" s="301">
        <f t="shared" si="3"/>
        <v>46.350649350649356</v>
      </c>
      <c r="L14" s="301">
        <f>SUM(K14+0.3)</f>
        <v>46.650649350649353</v>
      </c>
      <c r="M14" s="16"/>
      <c r="N14" s="16"/>
      <c r="P14" s="306">
        <v>208</v>
      </c>
      <c r="Q14" s="309" t="s">
        <v>123</v>
      </c>
      <c r="R14" s="708"/>
      <c r="S14" s="709"/>
      <c r="T14" s="312"/>
      <c r="U14" s="307">
        <v>1.2</v>
      </c>
      <c r="V14" s="307">
        <v>12.59</v>
      </c>
      <c r="W14" s="307">
        <v>12.17</v>
      </c>
      <c r="X14" s="307">
        <f>AA14</f>
        <v>16.216233766233767</v>
      </c>
      <c r="Y14" s="300">
        <f>V14-0.45</f>
        <v>12.14</v>
      </c>
      <c r="Z14" s="301">
        <f>SUM(Y14/0.77)</f>
        <v>15.766233766233766</v>
      </c>
      <c r="AA14" s="301">
        <f>SUM(Z14+0.45)</f>
        <v>16.216233766233767</v>
      </c>
      <c r="AB14" s="16"/>
    </row>
    <row r="15" spans="1:28" ht="52.5" customHeight="1" x14ac:dyDescent="0.6">
      <c r="A15" s="306">
        <v>116</v>
      </c>
      <c r="B15" s="309" t="s">
        <v>58</v>
      </c>
      <c r="C15" s="310"/>
      <c r="D15" s="312"/>
      <c r="E15" s="312"/>
      <c r="F15" s="307"/>
      <c r="G15" s="307">
        <v>27.45</v>
      </c>
      <c r="H15" s="307">
        <v>26.35</v>
      </c>
      <c r="I15" s="308">
        <f t="shared" si="1"/>
        <v>35.53584415584416</v>
      </c>
      <c r="J15" s="300">
        <f>G15-0.38</f>
        <v>27.07</v>
      </c>
      <c r="K15" s="301">
        <f t="shared" si="3"/>
        <v>35.155844155844157</v>
      </c>
      <c r="L15" s="301">
        <f>SUM(K15+0.38)</f>
        <v>35.53584415584416</v>
      </c>
      <c r="M15" s="16"/>
      <c r="N15" s="16"/>
      <c r="P15" s="306">
        <v>209</v>
      </c>
      <c r="Q15" s="309" t="s">
        <v>131</v>
      </c>
      <c r="R15" s="310"/>
      <c r="S15" s="312"/>
      <c r="T15" s="312"/>
      <c r="U15" s="307">
        <v>2</v>
      </c>
      <c r="V15" s="307">
        <v>14.69</v>
      </c>
      <c r="W15" s="307">
        <v>13.87</v>
      </c>
      <c r="X15" s="307">
        <f>AA15</f>
        <v>18.943506493506494</v>
      </c>
      <c r="Y15" s="300">
        <f>V15-0.45</f>
        <v>14.24</v>
      </c>
      <c r="Z15" s="301">
        <f t="shared" si="0"/>
        <v>18.493506493506494</v>
      </c>
      <c r="AA15" s="301">
        <f>SUM(Z15+0.45)</f>
        <v>18.943506493506494</v>
      </c>
      <c r="AB15" s="16"/>
    </row>
    <row r="16" spans="1:28" ht="52.5" customHeight="1" x14ac:dyDescent="0.6">
      <c r="A16" s="306">
        <v>117</v>
      </c>
      <c r="B16" s="309" t="s">
        <v>120</v>
      </c>
      <c r="C16" s="310"/>
      <c r="D16" s="312"/>
      <c r="E16" s="312"/>
      <c r="F16" s="307">
        <v>2</v>
      </c>
      <c r="G16" s="307">
        <v>24.29</v>
      </c>
      <c r="H16" s="307">
        <v>23.29</v>
      </c>
      <c r="I16" s="308">
        <f t="shared" si="1"/>
        <v>31.321428571428569</v>
      </c>
      <c r="J16" s="300">
        <f>G16-0.75</f>
        <v>23.54</v>
      </c>
      <c r="K16" s="301">
        <f t="shared" si="3"/>
        <v>30.571428571428569</v>
      </c>
      <c r="L16" s="301">
        <f>SUM(K16+0.75)</f>
        <v>31.321428571428569</v>
      </c>
      <c r="M16" s="16"/>
      <c r="N16" s="16"/>
      <c r="P16" s="306">
        <v>217</v>
      </c>
      <c r="Q16" s="309" t="s">
        <v>128</v>
      </c>
      <c r="R16" s="310"/>
      <c r="S16" s="312"/>
      <c r="T16" s="312"/>
      <c r="U16" s="307">
        <v>2</v>
      </c>
      <c r="V16" s="307">
        <v>16.989999999999998</v>
      </c>
      <c r="W16" s="307">
        <v>16.29</v>
      </c>
      <c r="X16" s="307">
        <f>AA16</f>
        <v>21.84090909090909</v>
      </c>
      <c r="Y16" s="300">
        <f>V16-0.75</f>
        <v>16.239999999999998</v>
      </c>
      <c r="Z16" s="301">
        <f t="shared" si="0"/>
        <v>21.09090909090909</v>
      </c>
      <c r="AA16" s="301">
        <f>SUM(Z16+0.75)</f>
        <v>21.84090909090909</v>
      </c>
      <c r="AB16" s="16"/>
    </row>
    <row r="17" spans="1:28" ht="52.5" customHeight="1" x14ac:dyDescent="0.7">
      <c r="A17" s="306">
        <v>118</v>
      </c>
      <c r="B17" s="309" t="s">
        <v>136</v>
      </c>
      <c r="C17" s="672"/>
      <c r="D17" s="673"/>
      <c r="E17" s="312"/>
      <c r="F17" s="307" t="s">
        <v>35</v>
      </c>
      <c r="G17" s="307">
        <v>14.59</v>
      </c>
      <c r="H17" s="307">
        <v>14.17</v>
      </c>
      <c r="I17" s="308">
        <f t="shared" si="1"/>
        <v>18.813636363636363</v>
      </c>
      <c r="J17" s="300">
        <f>G17-0.45</f>
        <v>14.14</v>
      </c>
      <c r="K17" s="301">
        <f t="shared" si="3"/>
        <v>18.363636363636363</v>
      </c>
      <c r="L17" s="301">
        <f>SUM(K17+0.45)</f>
        <v>18.813636363636363</v>
      </c>
      <c r="M17" s="16"/>
      <c r="N17" s="16"/>
      <c r="P17" s="65"/>
      <c r="Q17" s="217" t="s">
        <v>747</v>
      </c>
      <c r="R17" s="32"/>
      <c r="S17" s="532"/>
      <c r="T17" s="188"/>
      <c r="U17" s="117"/>
      <c r="V17" s="115"/>
      <c r="W17" s="115"/>
      <c r="X17" s="24"/>
      <c r="Y17" s="17">
        <f>V17-0.6</f>
        <v>-0.6</v>
      </c>
      <c r="Z17" s="16">
        <f t="shared" ref="Z17:Z19" si="10">SUM(Y17/0.77)</f>
        <v>-0.77922077922077915</v>
      </c>
      <c r="AA17" s="16">
        <f>SUM(Z17+0.6)</f>
        <v>-0.17922077922077917</v>
      </c>
      <c r="AB17" s="16"/>
    </row>
    <row r="18" spans="1:28" ht="52.5" customHeight="1" x14ac:dyDescent="0.6">
      <c r="A18" s="306">
        <v>111</v>
      </c>
      <c r="B18" s="309" t="s">
        <v>62</v>
      </c>
      <c r="C18" s="310"/>
      <c r="D18" s="555"/>
      <c r="E18" s="312"/>
      <c r="F18" s="312"/>
      <c r="G18" s="307">
        <v>19.989999999999998</v>
      </c>
      <c r="H18" s="307">
        <v>23.39</v>
      </c>
      <c r="I18" s="307">
        <f t="shared" si="1"/>
        <v>25.781818181818178</v>
      </c>
      <c r="J18" s="300">
        <f>G18-0.6</f>
        <v>19.389999999999997</v>
      </c>
      <c r="K18" s="301">
        <f t="shared" si="3"/>
        <v>25.181818181818176</v>
      </c>
      <c r="L18" s="301">
        <f>SUM(K18+0.6)</f>
        <v>25.781818181818178</v>
      </c>
      <c r="M18" s="16"/>
      <c r="N18" s="16"/>
      <c r="P18" s="568">
        <v>223</v>
      </c>
      <c r="Q18" s="309" t="s">
        <v>30</v>
      </c>
      <c r="R18" s="310"/>
      <c r="S18" s="312"/>
      <c r="T18" s="312"/>
      <c r="U18" s="307"/>
      <c r="V18" s="307">
        <v>20.38</v>
      </c>
      <c r="W18" s="307">
        <v>17.02</v>
      </c>
      <c r="X18" s="307">
        <f>AA18</f>
        <v>26.288311688311687</v>
      </c>
      <c r="Y18" s="300">
        <f>V18-0.6</f>
        <v>19.779999999999998</v>
      </c>
      <c r="Z18" s="301">
        <f t="shared" si="10"/>
        <v>25.688311688311686</v>
      </c>
      <c r="AA18" s="301">
        <f>SUM(Z18+0.6)</f>
        <v>26.288311688311687</v>
      </c>
      <c r="AB18" s="16"/>
    </row>
    <row r="19" spans="1:28" ht="52.5" customHeight="1" x14ac:dyDescent="0.6">
      <c r="A19" s="306">
        <v>719</v>
      </c>
      <c r="B19" s="309" t="s">
        <v>117</v>
      </c>
      <c r="C19" s="310"/>
      <c r="D19" s="312"/>
      <c r="E19" s="312"/>
      <c r="F19" s="307"/>
      <c r="G19" s="307">
        <v>28.48</v>
      </c>
      <c r="H19" s="307">
        <v>27.22</v>
      </c>
      <c r="I19" s="308">
        <f t="shared" si="1"/>
        <v>36.807792207792204</v>
      </c>
      <c r="J19" s="300">
        <f>G19-0.6</f>
        <v>27.88</v>
      </c>
      <c r="K19" s="301">
        <f t="shared" si="3"/>
        <v>36.207792207792203</v>
      </c>
      <c r="L19" s="301">
        <f>SUM(K19+0.6)</f>
        <v>36.807792207792204</v>
      </c>
      <c r="M19" s="16"/>
      <c r="N19" s="16"/>
      <c r="P19" s="568">
        <v>227</v>
      </c>
      <c r="Q19" s="309" t="s">
        <v>128</v>
      </c>
      <c r="R19" s="310"/>
      <c r="S19" s="312"/>
      <c r="T19" s="312"/>
      <c r="U19" s="307"/>
      <c r="V19" s="307">
        <v>19.989999999999998</v>
      </c>
      <c r="W19" s="307">
        <v>16.29</v>
      </c>
      <c r="X19" s="307">
        <f>AA19</f>
        <v>25.737012987012985</v>
      </c>
      <c r="Y19" s="300">
        <f>V19-0.75</f>
        <v>19.239999999999998</v>
      </c>
      <c r="Z19" s="301">
        <f t="shared" si="10"/>
        <v>24.987012987012985</v>
      </c>
      <c r="AA19" s="301">
        <f>SUM(Z19+0.75)</f>
        <v>25.737012987012985</v>
      </c>
      <c r="AB19" s="16"/>
    </row>
    <row r="20" spans="1:28" ht="52.5" customHeight="1" x14ac:dyDescent="0.7">
      <c r="A20" s="306">
        <v>707</v>
      </c>
      <c r="B20" s="309" t="s">
        <v>205</v>
      </c>
      <c r="C20" s="310"/>
      <c r="D20" s="554"/>
      <c r="E20" s="312"/>
      <c r="F20" s="307">
        <v>2</v>
      </c>
      <c r="G20" s="307">
        <v>18.989999999999998</v>
      </c>
      <c r="H20" s="307">
        <v>18.23</v>
      </c>
      <c r="I20" s="308">
        <f t="shared" si="1"/>
        <v>24.483116883116882</v>
      </c>
      <c r="J20" s="300">
        <f>G20-0.6</f>
        <v>18.389999999999997</v>
      </c>
      <c r="K20" s="301">
        <f t="shared" si="3"/>
        <v>23.88311688311688</v>
      </c>
      <c r="L20" s="301">
        <f>SUM(K20+0.6)</f>
        <v>24.483116883116882</v>
      </c>
      <c r="M20" s="16"/>
      <c r="N20" s="16"/>
      <c r="P20" s="65"/>
      <c r="Q20" s="217" t="s">
        <v>127</v>
      </c>
      <c r="R20" s="32"/>
      <c r="S20" s="48"/>
      <c r="T20" s="188"/>
      <c r="U20" s="65"/>
      <c r="V20" s="115"/>
      <c r="W20" s="115"/>
      <c r="X20" s="24"/>
      <c r="Y20" s="17">
        <f t="shared" ref="Y20:Y27" si="11">V20-0.6</f>
        <v>-0.6</v>
      </c>
      <c r="Z20" s="16">
        <f t="shared" si="0"/>
        <v>-0.77922077922077915</v>
      </c>
      <c r="AA20" s="16">
        <f t="shared" ref="AA20:AA27" si="12">SUM(Z20+0.6)</f>
        <v>-0.17922077922077917</v>
      </c>
      <c r="AB20" s="16"/>
    </row>
    <row r="21" spans="1:28" ht="52.5" customHeight="1" x14ac:dyDescent="0.7">
      <c r="A21" s="65"/>
      <c r="B21" s="215" t="s">
        <v>809</v>
      </c>
      <c r="C21" s="27"/>
      <c r="D21" s="26"/>
      <c r="E21" s="188">
        <f>G21-H21</f>
        <v>0</v>
      </c>
      <c r="F21" s="581"/>
      <c r="G21" s="119"/>
      <c r="H21" s="119"/>
      <c r="I21" s="118"/>
      <c r="J21" s="300"/>
      <c r="K21" s="301"/>
      <c r="L21" s="301"/>
      <c r="M21" s="16"/>
      <c r="N21" s="16"/>
      <c r="P21" s="306">
        <v>322</v>
      </c>
      <c r="Q21" s="309" t="s">
        <v>45</v>
      </c>
      <c r="R21" s="310"/>
      <c r="S21" s="312"/>
      <c r="T21" s="312"/>
      <c r="U21" s="307"/>
      <c r="V21" s="307">
        <v>23.99</v>
      </c>
      <c r="W21" s="307">
        <v>23.22</v>
      </c>
      <c r="X21" s="307">
        <f>AA21</f>
        <v>30.976623376623373</v>
      </c>
      <c r="Y21" s="300">
        <f t="shared" si="11"/>
        <v>23.389999999999997</v>
      </c>
      <c r="Z21" s="301">
        <f t="shared" si="0"/>
        <v>30.376623376623371</v>
      </c>
      <c r="AA21" s="301">
        <f t="shared" si="12"/>
        <v>30.976623376623373</v>
      </c>
      <c r="AB21" s="16"/>
    </row>
    <row r="22" spans="1:28" ht="52.5" customHeight="1" x14ac:dyDescent="0.7">
      <c r="A22" s="306">
        <v>728</v>
      </c>
      <c r="B22" s="309" t="s">
        <v>133</v>
      </c>
      <c r="C22" s="310"/>
      <c r="D22" s="311"/>
      <c r="E22" s="312"/>
      <c r="F22" s="306"/>
      <c r="G22" s="307">
        <v>34.99</v>
      </c>
      <c r="H22" s="307">
        <v>34.49</v>
      </c>
      <c r="I22" s="308">
        <f t="shared" si="1"/>
        <v>45.262337662337664</v>
      </c>
      <c r="J22" s="300">
        <f>G22-0.6</f>
        <v>34.39</v>
      </c>
      <c r="K22" s="301">
        <f t="shared" si="3"/>
        <v>44.662337662337663</v>
      </c>
      <c r="L22" s="301">
        <f>SUM(K22+0.6)</f>
        <v>45.262337662337664</v>
      </c>
      <c r="M22" s="16"/>
      <c r="N22" s="16"/>
      <c r="P22" s="29"/>
      <c r="Q22" s="217" t="s">
        <v>125</v>
      </c>
      <c r="R22" s="32"/>
      <c r="S22" s="48"/>
      <c r="T22" s="188"/>
      <c r="U22" s="29"/>
      <c r="V22" s="115"/>
      <c r="W22" s="115"/>
      <c r="X22" s="24"/>
      <c r="Y22" s="17">
        <f t="shared" si="11"/>
        <v>-0.6</v>
      </c>
      <c r="Z22" s="16">
        <f t="shared" si="0"/>
        <v>-0.77922077922077915</v>
      </c>
      <c r="AA22" s="16">
        <f t="shared" si="12"/>
        <v>-0.17922077922077917</v>
      </c>
      <c r="AB22" s="16"/>
    </row>
    <row r="23" spans="1:28" ht="52.5" customHeight="1" x14ac:dyDescent="0.6">
      <c r="A23" s="306">
        <v>729</v>
      </c>
      <c r="B23" s="309" t="s">
        <v>246</v>
      </c>
      <c r="C23" s="310"/>
      <c r="D23" s="311"/>
      <c r="E23" s="312"/>
      <c r="F23" s="325"/>
      <c r="G23" s="557">
        <v>32.99</v>
      </c>
      <c r="H23" s="557">
        <v>30.14</v>
      </c>
      <c r="I23" s="308">
        <f>L23</f>
        <v>42.730649350649351</v>
      </c>
      <c r="J23" s="300">
        <f>G23-0.38</f>
        <v>32.61</v>
      </c>
      <c r="K23" s="301">
        <f>SUM(J23/0.77)</f>
        <v>42.350649350649348</v>
      </c>
      <c r="L23" s="301">
        <f>SUM(K23+0.38)</f>
        <v>42.730649350649351</v>
      </c>
      <c r="M23" s="16"/>
      <c r="N23" s="16"/>
      <c r="O23" s="16"/>
      <c r="P23" s="306">
        <v>341</v>
      </c>
      <c r="Q23" s="309" t="s">
        <v>79</v>
      </c>
      <c r="R23" s="310"/>
      <c r="S23" s="312"/>
      <c r="T23" s="312"/>
      <c r="U23" s="307"/>
      <c r="V23" s="307">
        <v>29.99</v>
      </c>
      <c r="W23" s="307">
        <v>28.49</v>
      </c>
      <c r="X23" s="307">
        <f>AA23</f>
        <v>38.768831168831163</v>
      </c>
      <c r="Y23" s="300">
        <f t="shared" si="11"/>
        <v>29.389999999999997</v>
      </c>
      <c r="Z23" s="301">
        <f t="shared" si="0"/>
        <v>38.168831168831161</v>
      </c>
      <c r="AA23" s="301">
        <f t="shared" si="12"/>
        <v>38.768831168831163</v>
      </c>
      <c r="AB23" s="16"/>
    </row>
    <row r="24" spans="1:28" ht="52.5" customHeight="1" x14ac:dyDescent="0.7">
      <c r="A24" s="65"/>
      <c r="B24" s="215" t="s">
        <v>132</v>
      </c>
      <c r="C24" s="27"/>
      <c r="D24" s="26"/>
      <c r="E24" s="188">
        <f>G24-H24</f>
        <v>0</v>
      </c>
      <c r="F24" s="48"/>
      <c r="G24" s="119"/>
      <c r="H24" s="119"/>
      <c r="I24" s="118"/>
      <c r="J24" s="17"/>
      <c r="K24" s="16"/>
      <c r="L24" s="16"/>
      <c r="M24" s="16"/>
      <c r="N24" s="16"/>
      <c r="P24" s="29"/>
      <c r="Q24" s="217" t="s">
        <v>122</v>
      </c>
      <c r="R24" s="32"/>
      <c r="S24" s="48"/>
      <c r="T24" s="188"/>
      <c r="U24" s="29"/>
      <c r="V24" s="114"/>
      <c r="W24" s="114"/>
      <c r="X24" s="24"/>
      <c r="Y24" s="17">
        <f t="shared" si="11"/>
        <v>-0.6</v>
      </c>
      <c r="Z24" s="16">
        <f t="shared" si="0"/>
        <v>-0.77922077922077915</v>
      </c>
      <c r="AA24" s="16">
        <f t="shared" si="12"/>
        <v>-0.17922077922077917</v>
      </c>
      <c r="AB24" s="16"/>
    </row>
    <row r="25" spans="1:28" ht="52.5" customHeight="1" x14ac:dyDescent="0.6">
      <c r="A25" s="306">
        <v>157</v>
      </c>
      <c r="B25" s="309" t="s">
        <v>120</v>
      </c>
      <c r="C25" s="310"/>
      <c r="D25" s="312"/>
      <c r="E25" s="312"/>
      <c r="F25" s="307" t="s">
        <v>35</v>
      </c>
      <c r="G25" s="307">
        <v>24.29</v>
      </c>
      <c r="H25" s="307">
        <v>23.29</v>
      </c>
      <c r="I25" s="307">
        <f>L25</f>
        <v>31.321428571428569</v>
      </c>
      <c r="J25" s="300">
        <f>G25-0.75</f>
        <v>23.54</v>
      </c>
      <c r="K25" s="301">
        <f t="shared" ref="K25:K56" si="13">SUM(J25/0.77)</f>
        <v>30.571428571428569</v>
      </c>
      <c r="L25" s="301">
        <f>SUM(K25+0.75)</f>
        <v>31.321428571428569</v>
      </c>
      <c r="M25" s="16"/>
      <c r="N25" s="16"/>
      <c r="P25" s="306">
        <v>361</v>
      </c>
      <c r="Q25" s="309" t="s">
        <v>79</v>
      </c>
      <c r="R25" s="310"/>
      <c r="S25" s="312"/>
      <c r="T25" s="312"/>
      <c r="U25" s="307"/>
      <c r="V25" s="307">
        <v>29.99</v>
      </c>
      <c r="W25" s="307">
        <v>28.49</v>
      </c>
      <c r="X25" s="307">
        <f t="shared" ref="X25:X35" si="14">AA25</f>
        <v>38.768831168831163</v>
      </c>
      <c r="Y25" s="300">
        <f t="shared" si="11"/>
        <v>29.389999999999997</v>
      </c>
      <c r="Z25" s="301">
        <f t="shared" si="0"/>
        <v>38.168831168831161</v>
      </c>
      <c r="AA25" s="301">
        <f t="shared" si="12"/>
        <v>38.768831168831163</v>
      </c>
      <c r="AB25" s="16"/>
    </row>
    <row r="26" spans="1:28" ht="52.5" customHeight="1" x14ac:dyDescent="0.7">
      <c r="A26" s="65"/>
      <c r="B26" s="215" t="s">
        <v>130</v>
      </c>
      <c r="C26" s="27"/>
      <c r="D26" s="107"/>
      <c r="E26" s="188"/>
      <c r="F26" s="48"/>
      <c r="G26" s="65"/>
      <c r="H26" s="65"/>
      <c r="I26" s="79"/>
      <c r="J26" s="17">
        <f>G26-0.6</f>
        <v>-0.6</v>
      </c>
      <c r="K26" s="16">
        <f t="shared" si="13"/>
        <v>-0.77922077922077915</v>
      </c>
      <c r="L26" s="16">
        <f>SUM(K26+0.6)</f>
        <v>-0.17922077922077917</v>
      </c>
      <c r="M26" s="16"/>
      <c r="N26" s="16"/>
      <c r="P26" s="306">
        <v>362</v>
      </c>
      <c r="Q26" s="309" t="s">
        <v>45</v>
      </c>
      <c r="R26" s="310"/>
      <c r="S26" s="312"/>
      <c r="T26" s="312"/>
      <c r="U26" s="307"/>
      <c r="V26" s="307">
        <v>23.99</v>
      </c>
      <c r="W26" s="307">
        <v>23.22</v>
      </c>
      <c r="X26" s="307">
        <f t="shared" si="14"/>
        <v>30.976623376623373</v>
      </c>
      <c r="Y26" s="300">
        <f t="shared" si="11"/>
        <v>23.389999999999997</v>
      </c>
      <c r="Z26" s="301">
        <f t="shared" si="0"/>
        <v>30.376623376623371</v>
      </c>
      <c r="AA26" s="301">
        <f t="shared" si="12"/>
        <v>30.976623376623373</v>
      </c>
      <c r="AB26" s="16"/>
    </row>
    <row r="27" spans="1:28" ht="52.5" customHeight="1" x14ac:dyDescent="0.6">
      <c r="A27" s="306">
        <v>167</v>
      </c>
      <c r="B27" s="309" t="s">
        <v>120</v>
      </c>
      <c r="C27" s="310"/>
      <c r="D27" s="312"/>
      <c r="E27" s="312"/>
      <c r="F27" s="307" t="s">
        <v>35</v>
      </c>
      <c r="G27" s="307">
        <v>24.29</v>
      </c>
      <c r="H27" s="307">
        <v>23.29</v>
      </c>
      <c r="I27" s="308">
        <f>L27</f>
        <v>31.321428571428569</v>
      </c>
      <c r="J27" s="300">
        <f>G27-0.75</f>
        <v>23.54</v>
      </c>
      <c r="K27" s="301">
        <f t="shared" si="13"/>
        <v>30.571428571428569</v>
      </c>
      <c r="L27" s="301">
        <f>SUM(K27+0.75)</f>
        <v>31.321428571428569</v>
      </c>
      <c r="M27" s="16"/>
      <c r="N27" s="16"/>
      <c r="P27" s="306">
        <v>365</v>
      </c>
      <c r="Q27" s="309" t="s">
        <v>30</v>
      </c>
      <c r="R27" s="310"/>
      <c r="S27" s="312"/>
      <c r="T27" s="312"/>
      <c r="U27" s="307"/>
      <c r="V27" s="307">
        <v>23.99</v>
      </c>
      <c r="W27" s="307">
        <v>23.22</v>
      </c>
      <c r="X27" s="307">
        <f t="shared" si="14"/>
        <v>30.976623376623373</v>
      </c>
      <c r="Y27" s="300">
        <f t="shared" si="11"/>
        <v>23.389999999999997</v>
      </c>
      <c r="Z27" s="301">
        <f t="shared" si="0"/>
        <v>30.376623376623371</v>
      </c>
      <c r="AA27" s="301">
        <f t="shared" si="12"/>
        <v>30.976623376623373</v>
      </c>
      <c r="AB27" s="16"/>
    </row>
    <row r="28" spans="1:28" ht="52.5" customHeight="1" x14ac:dyDescent="0.7">
      <c r="A28" s="65"/>
      <c r="B28" s="215" t="s">
        <v>129</v>
      </c>
      <c r="C28" s="27"/>
      <c r="D28" s="107"/>
      <c r="E28" s="188"/>
      <c r="F28" s="49"/>
      <c r="G28" s="114"/>
      <c r="H28" s="114"/>
      <c r="I28" s="24"/>
      <c r="J28" s="17">
        <f>G28-0.6</f>
        <v>-0.6</v>
      </c>
      <c r="K28" s="16">
        <f t="shared" si="13"/>
        <v>-0.77922077922077915</v>
      </c>
      <c r="L28" s="16">
        <f>SUM(K28+0.6)</f>
        <v>-0.17922077922077917</v>
      </c>
      <c r="M28" s="16"/>
      <c r="N28" s="16"/>
      <c r="P28" s="306">
        <v>366</v>
      </c>
      <c r="Q28" s="309" t="s">
        <v>121</v>
      </c>
      <c r="R28" s="310"/>
      <c r="S28" s="312"/>
      <c r="T28" s="312"/>
      <c r="U28" s="307">
        <v>1</v>
      </c>
      <c r="V28" s="307">
        <v>15.99</v>
      </c>
      <c r="W28" s="307">
        <v>15.68</v>
      </c>
      <c r="X28" s="307">
        <f t="shared" si="14"/>
        <v>20.631818181818183</v>
      </c>
      <c r="Y28" s="300">
        <f>V28-0.45</f>
        <v>15.540000000000001</v>
      </c>
      <c r="Z28" s="301">
        <f t="shared" si="0"/>
        <v>20.181818181818183</v>
      </c>
      <c r="AA28" s="301">
        <f>SUM(Z28+0.45)</f>
        <v>20.631818181818183</v>
      </c>
      <c r="AB28" s="16"/>
    </row>
    <row r="29" spans="1:28" ht="52.5" customHeight="1" x14ac:dyDescent="0.6">
      <c r="A29" s="306">
        <v>176</v>
      </c>
      <c r="B29" s="309" t="s">
        <v>58</v>
      </c>
      <c r="C29" s="310"/>
      <c r="D29" s="312"/>
      <c r="E29" s="312"/>
      <c r="F29" s="307" t="s">
        <v>35</v>
      </c>
      <c r="G29" s="307">
        <v>15.8</v>
      </c>
      <c r="H29" s="307">
        <v>14.4</v>
      </c>
      <c r="I29" s="308">
        <f>L29</f>
        <v>20.405974025974025</v>
      </c>
      <c r="J29" s="300">
        <f>G29-0.38</f>
        <v>15.42</v>
      </c>
      <c r="K29" s="301">
        <f t="shared" si="13"/>
        <v>20.025974025974026</v>
      </c>
      <c r="L29" s="301">
        <f>SUM(K29+0.38)</f>
        <v>20.405974025974025</v>
      </c>
      <c r="M29" s="16"/>
      <c r="N29" s="16"/>
      <c r="P29" s="306">
        <v>378</v>
      </c>
      <c r="Q29" s="309" t="s">
        <v>327</v>
      </c>
      <c r="R29" s="310"/>
      <c r="S29" s="312"/>
      <c r="T29" s="312"/>
      <c r="U29" s="307">
        <v>1</v>
      </c>
      <c r="V29" s="307">
        <v>15.99</v>
      </c>
      <c r="W29" s="307">
        <v>15.68</v>
      </c>
      <c r="X29" s="307">
        <f>AA29</f>
        <v>20.631818181818183</v>
      </c>
      <c r="Y29" s="300">
        <f>V29-0.45</f>
        <v>15.540000000000001</v>
      </c>
      <c r="Z29" s="301">
        <f>SUM(Y29/0.77)</f>
        <v>20.181818181818183</v>
      </c>
      <c r="AA29" s="301">
        <f>SUM(Z29+0.45)</f>
        <v>20.631818181818183</v>
      </c>
      <c r="AB29" s="16"/>
    </row>
    <row r="30" spans="1:28" ht="52.5" customHeight="1" x14ac:dyDescent="0.6">
      <c r="A30" s="318">
        <v>178</v>
      </c>
      <c r="B30" s="309" t="s">
        <v>120</v>
      </c>
      <c r="C30" s="310"/>
      <c r="D30" s="312"/>
      <c r="E30" s="312"/>
      <c r="F30" s="307" t="s">
        <v>35</v>
      </c>
      <c r="G30" s="307">
        <v>24.29</v>
      </c>
      <c r="H30" s="307">
        <v>23.29</v>
      </c>
      <c r="I30" s="307">
        <f>L30</f>
        <v>31.321428571428569</v>
      </c>
      <c r="J30" s="300">
        <f>G30-0.75</f>
        <v>23.54</v>
      </c>
      <c r="K30" s="301">
        <f t="shared" si="13"/>
        <v>30.571428571428569</v>
      </c>
      <c r="L30" s="301">
        <f>SUM(K30+0.75)</f>
        <v>31.321428571428569</v>
      </c>
      <c r="M30" s="16"/>
      <c r="N30" s="16"/>
      <c r="P30" s="306">
        <v>363</v>
      </c>
      <c r="Q30" s="309" t="s">
        <v>68</v>
      </c>
      <c r="R30" s="310"/>
      <c r="S30" s="312"/>
      <c r="T30" s="312"/>
      <c r="U30" s="307">
        <v>2</v>
      </c>
      <c r="V30" s="307">
        <v>20.99</v>
      </c>
      <c r="W30" s="307">
        <v>19.63</v>
      </c>
      <c r="X30" s="307">
        <f t="shared" si="14"/>
        <v>27.080519480519477</v>
      </c>
      <c r="Y30" s="558">
        <f>V30-0.6</f>
        <v>20.389999999999997</v>
      </c>
      <c r="Z30" s="559">
        <f>SUM(Y30/0.77)</f>
        <v>26.480519480519476</v>
      </c>
      <c r="AA30" s="559">
        <f>SUM(Z30+0.6)</f>
        <v>27.080519480519477</v>
      </c>
      <c r="AB30" s="16"/>
    </row>
    <row r="31" spans="1:28" ht="52.5" customHeight="1" x14ac:dyDescent="0.7">
      <c r="A31" s="65"/>
      <c r="B31" s="217" t="s">
        <v>126</v>
      </c>
      <c r="C31" s="32"/>
      <c r="D31" s="26"/>
      <c r="E31" s="188"/>
      <c r="F31" s="116"/>
      <c r="G31" s="111"/>
      <c r="H31" s="111"/>
      <c r="I31" s="79"/>
      <c r="J31" s="17">
        <f>G31-0.36</f>
        <v>-0.36</v>
      </c>
      <c r="K31" s="16">
        <f t="shared" si="13"/>
        <v>-0.46753246753246752</v>
      </c>
      <c r="L31" s="16">
        <f>SUM(K31+0.36)</f>
        <v>-0.10753246753246753</v>
      </c>
      <c r="M31" s="16"/>
      <c r="N31" s="16"/>
      <c r="P31" s="306">
        <v>367</v>
      </c>
      <c r="Q31" s="309" t="s">
        <v>120</v>
      </c>
      <c r="R31" s="708"/>
      <c r="S31" s="709"/>
      <c r="T31" s="312"/>
      <c r="U31" s="307" t="s">
        <v>35</v>
      </c>
      <c r="V31" s="307">
        <v>25.99</v>
      </c>
      <c r="W31" s="307">
        <v>25.29</v>
      </c>
      <c r="X31" s="307">
        <f t="shared" si="14"/>
        <v>33.529220779220779</v>
      </c>
      <c r="Y31" s="300">
        <f>V31-0.75</f>
        <v>25.24</v>
      </c>
      <c r="Z31" s="301">
        <f t="shared" si="0"/>
        <v>32.779220779220779</v>
      </c>
      <c r="AA31" s="301">
        <f>SUM(Z31+0.75)</f>
        <v>33.529220779220779</v>
      </c>
      <c r="AB31" s="16"/>
    </row>
    <row r="32" spans="1:28" ht="52.5" customHeight="1" x14ac:dyDescent="0.6">
      <c r="A32" s="306">
        <v>120</v>
      </c>
      <c r="B32" s="309" t="s">
        <v>704</v>
      </c>
      <c r="C32" s="310"/>
      <c r="D32" s="312"/>
      <c r="E32" s="312"/>
      <c r="F32" s="306"/>
      <c r="G32" s="307">
        <v>25.29</v>
      </c>
      <c r="H32" s="307">
        <v>25.73</v>
      </c>
      <c r="I32" s="308">
        <f t="shared" ref="I32:I46" si="15">L32</f>
        <v>32.664935064935065</v>
      </c>
      <c r="J32" s="300">
        <f t="shared" ref="J32:J38" si="16">G32-0.6</f>
        <v>24.689999999999998</v>
      </c>
      <c r="K32" s="301">
        <f t="shared" si="13"/>
        <v>32.064935064935064</v>
      </c>
      <c r="L32" s="301">
        <f t="shared" ref="L32:L38" si="17">SUM(K32+0.6)</f>
        <v>32.664935064935065</v>
      </c>
      <c r="M32" s="16"/>
      <c r="N32" s="16"/>
      <c r="P32" s="306">
        <v>379</v>
      </c>
      <c r="Q32" s="309" t="s">
        <v>194</v>
      </c>
      <c r="R32" s="310"/>
      <c r="S32" s="312"/>
      <c r="T32" s="312"/>
      <c r="U32" s="307">
        <v>2</v>
      </c>
      <c r="V32" s="307">
        <v>20.99</v>
      </c>
      <c r="W32" s="307">
        <v>19.63</v>
      </c>
      <c r="X32" s="307">
        <f>AA32</f>
        <v>27.080519480519477</v>
      </c>
      <c r="Y32" s="300">
        <f>V32-0.6</f>
        <v>20.389999999999997</v>
      </c>
      <c r="Z32" s="301">
        <f>SUM(Y32/0.77)</f>
        <v>26.480519480519476</v>
      </c>
      <c r="AA32" s="301">
        <f>SUM(Z32+0.6)</f>
        <v>27.080519480519477</v>
      </c>
      <c r="AB32" s="16"/>
    </row>
    <row r="33" spans="1:28" ht="52.5" customHeight="1" x14ac:dyDescent="0.6">
      <c r="A33" s="306">
        <v>121</v>
      </c>
      <c r="B33" s="309" t="s">
        <v>79</v>
      </c>
      <c r="C33" s="310"/>
      <c r="D33" s="312"/>
      <c r="E33" s="312"/>
      <c r="F33" s="306"/>
      <c r="G33" s="307">
        <v>27.29</v>
      </c>
      <c r="H33" s="307">
        <v>25.73</v>
      </c>
      <c r="I33" s="308">
        <f t="shared" ref="I33" si="18">L33</f>
        <v>35.262337662337657</v>
      </c>
      <c r="J33" s="300">
        <f t="shared" ref="J33" si="19">G33-0.6</f>
        <v>26.689999999999998</v>
      </c>
      <c r="K33" s="301">
        <f t="shared" ref="K33" si="20">SUM(J33/0.77)</f>
        <v>34.662337662337656</v>
      </c>
      <c r="L33" s="301">
        <f t="shared" ref="L33" si="21">SUM(K33+0.6)</f>
        <v>35.262337662337657</v>
      </c>
      <c r="M33" s="16"/>
      <c r="N33" s="16"/>
      <c r="P33" s="306">
        <v>375</v>
      </c>
      <c r="Q33" s="309" t="s">
        <v>118</v>
      </c>
      <c r="R33" s="310"/>
      <c r="S33" s="325"/>
      <c r="T33" s="312"/>
      <c r="U33" s="306"/>
      <c r="V33" s="307">
        <v>31.59</v>
      </c>
      <c r="W33" s="307">
        <v>30.23</v>
      </c>
      <c r="X33" s="307">
        <f t="shared" si="14"/>
        <v>40.846753246753245</v>
      </c>
      <c r="Y33" s="300">
        <f>V33-0.6</f>
        <v>30.99</v>
      </c>
      <c r="Z33" s="301">
        <f t="shared" si="0"/>
        <v>40.246753246753244</v>
      </c>
      <c r="AA33" s="301">
        <f>SUM(Z33+0.6)</f>
        <v>40.846753246753245</v>
      </c>
      <c r="AB33" s="16"/>
    </row>
    <row r="34" spans="1:28" ht="52.5" customHeight="1" x14ac:dyDescent="0.6">
      <c r="A34" s="306">
        <v>122</v>
      </c>
      <c r="B34" s="309" t="s">
        <v>45</v>
      </c>
      <c r="C34" s="310"/>
      <c r="D34" s="311"/>
      <c r="E34" s="312"/>
      <c r="F34" s="307" t="s">
        <v>35</v>
      </c>
      <c r="G34" s="307">
        <v>20.68</v>
      </c>
      <c r="H34" s="307">
        <v>19.82</v>
      </c>
      <c r="I34" s="308">
        <f t="shared" si="15"/>
        <v>26.677922077922076</v>
      </c>
      <c r="J34" s="300">
        <f t="shared" si="16"/>
        <v>20.079999999999998</v>
      </c>
      <c r="K34" s="301">
        <f t="shared" si="13"/>
        <v>26.077922077922075</v>
      </c>
      <c r="L34" s="301">
        <f t="shared" si="17"/>
        <v>26.677922077922076</v>
      </c>
      <c r="M34" s="16"/>
      <c r="N34" s="16"/>
      <c r="P34" s="306">
        <v>369</v>
      </c>
      <c r="Q34" s="309" t="s">
        <v>82</v>
      </c>
      <c r="R34" s="310"/>
      <c r="S34" s="312"/>
      <c r="T34" s="312"/>
      <c r="U34" s="307" t="s">
        <v>35</v>
      </c>
      <c r="V34" s="307">
        <v>22.89</v>
      </c>
      <c r="W34" s="307">
        <v>22.04</v>
      </c>
      <c r="X34" s="307">
        <f t="shared" si="14"/>
        <v>29.548051948051949</v>
      </c>
      <c r="Y34" s="300">
        <f>V34-0.6</f>
        <v>22.29</v>
      </c>
      <c r="Z34" s="301">
        <f t="shared" si="0"/>
        <v>28.948051948051948</v>
      </c>
      <c r="AA34" s="301">
        <f>SUM(Z34+0.6)</f>
        <v>29.548051948051949</v>
      </c>
      <c r="AB34" s="16"/>
    </row>
    <row r="35" spans="1:28" ht="52.5" customHeight="1" x14ac:dyDescent="0.6">
      <c r="A35" s="306">
        <v>123</v>
      </c>
      <c r="B35" s="309" t="s">
        <v>41</v>
      </c>
      <c r="C35" s="310"/>
      <c r="D35" s="312"/>
      <c r="E35" s="312"/>
      <c r="F35" s="306"/>
      <c r="G35" s="307">
        <v>27.83</v>
      </c>
      <c r="H35" s="307">
        <v>25.73</v>
      </c>
      <c r="I35" s="308">
        <f t="shared" si="15"/>
        <v>35.963636363636361</v>
      </c>
      <c r="J35" s="300">
        <f t="shared" si="16"/>
        <v>27.229999999999997</v>
      </c>
      <c r="K35" s="301">
        <f t="shared" si="13"/>
        <v>35.36363636363636</v>
      </c>
      <c r="L35" s="301">
        <f t="shared" si="17"/>
        <v>35.963636363636361</v>
      </c>
      <c r="M35" s="16"/>
      <c r="N35" s="16"/>
      <c r="P35" s="306">
        <v>377</v>
      </c>
      <c r="Q35" s="309" t="s">
        <v>58</v>
      </c>
      <c r="R35" s="310"/>
      <c r="S35" s="312"/>
      <c r="T35" s="312"/>
      <c r="U35" s="307"/>
      <c r="V35" s="307">
        <v>30.49</v>
      </c>
      <c r="W35" s="307">
        <v>29.5</v>
      </c>
      <c r="X35" s="307">
        <f t="shared" si="14"/>
        <v>39.483896103896107</v>
      </c>
      <c r="Y35" s="300">
        <f>V35-0.38</f>
        <v>30.11</v>
      </c>
      <c r="Z35" s="301">
        <f t="shared" si="0"/>
        <v>39.103896103896105</v>
      </c>
      <c r="AA35" s="301">
        <f>SUM(Z35+0.38)</f>
        <v>39.483896103896107</v>
      </c>
      <c r="AB35" s="16"/>
    </row>
    <row r="36" spans="1:28" ht="52.5" customHeight="1" x14ac:dyDescent="0.7">
      <c r="A36" s="306">
        <v>124</v>
      </c>
      <c r="B36" s="309" t="s">
        <v>63</v>
      </c>
      <c r="C36" s="310"/>
      <c r="D36" s="312"/>
      <c r="E36" s="312"/>
      <c r="F36" s="306"/>
      <c r="G36" s="307">
        <v>32.69</v>
      </c>
      <c r="H36" s="307">
        <v>31.59</v>
      </c>
      <c r="I36" s="308">
        <f t="shared" si="15"/>
        <v>42.275324675324669</v>
      </c>
      <c r="J36" s="300">
        <f t="shared" si="16"/>
        <v>32.089999999999996</v>
      </c>
      <c r="K36" s="301">
        <f t="shared" si="13"/>
        <v>41.675324675324667</v>
      </c>
      <c r="L36" s="301">
        <f t="shared" si="17"/>
        <v>42.275324675324669</v>
      </c>
      <c r="M36" s="16"/>
      <c r="N36" s="16"/>
      <c r="P36" s="29"/>
      <c r="Q36" s="215" t="s">
        <v>437</v>
      </c>
      <c r="R36" s="27"/>
      <c r="S36" s="48"/>
      <c r="T36" s="188"/>
      <c r="U36" s="112"/>
      <c r="V36" s="110"/>
      <c r="W36" s="110"/>
      <c r="X36" s="24"/>
      <c r="Y36" s="17">
        <f>V36-0.6</f>
        <v>-0.6</v>
      </c>
      <c r="Z36" s="16">
        <f>SUM(Y37/0.77)</f>
        <v>42.051948051948045</v>
      </c>
      <c r="AA36" s="16"/>
      <c r="AB36" s="16"/>
    </row>
    <row r="37" spans="1:28" ht="52.5" customHeight="1" x14ac:dyDescent="0.65">
      <c r="A37" s="306">
        <v>126</v>
      </c>
      <c r="B37" s="309" t="s">
        <v>68</v>
      </c>
      <c r="C37" s="310"/>
      <c r="D37" s="554"/>
      <c r="E37" s="312"/>
      <c r="F37" s="307"/>
      <c r="G37" s="307">
        <v>20.99</v>
      </c>
      <c r="H37" s="307">
        <v>18.989999999999998</v>
      </c>
      <c r="I37" s="308">
        <f t="shared" si="15"/>
        <v>27.080519480519477</v>
      </c>
      <c r="J37" s="300">
        <f t="shared" si="16"/>
        <v>20.389999999999997</v>
      </c>
      <c r="K37" s="301">
        <f t="shared" si="13"/>
        <v>26.480519480519476</v>
      </c>
      <c r="L37" s="301">
        <f t="shared" si="17"/>
        <v>27.080519480519477</v>
      </c>
      <c r="M37" s="16"/>
      <c r="N37" s="16"/>
      <c r="P37" s="306">
        <v>381</v>
      </c>
      <c r="Q37" s="309" t="s">
        <v>79</v>
      </c>
      <c r="R37" s="310"/>
      <c r="S37" s="312"/>
      <c r="T37" s="312"/>
      <c r="U37" s="307"/>
      <c r="V37" s="307">
        <v>32.979999999999997</v>
      </c>
      <c r="W37" s="307">
        <v>31.64</v>
      </c>
      <c r="X37" s="307">
        <f>AA37</f>
        <v>42.651948051948047</v>
      </c>
      <c r="Y37" s="300">
        <f>V37-0.6</f>
        <v>32.379999999999995</v>
      </c>
      <c r="Z37" s="301">
        <f>SUM(Y37/0.77)</f>
        <v>42.051948051948045</v>
      </c>
      <c r="AA37" s="301">
        <f>SUM(Z37+0.6)</f>
        <v>42.651948051948047</v>
      </c>
      <c r="AB37" s="16"/>
    </row>
    <row r="38" spans="1:28" ht="52.5" customHeight="1" x14ac:dyDescent="0.7">
      <c r="A38" s="306">
        <v>127</v>
      </c>
      <c r="B38" s="309" t="s">
        <v>30</v>
      </c>
      <c r="C38" s="310"/>
      <c r="D38" s="311"/>
      <c r="E38" s="312"/>
      <c r="F38" s="307" t="s">
        <v>35</v>
      </c>
      <c r="G38" s="307">
        <v>20.68</v>
      </c>
      <c r="H38" s="307">
        <v>19.82</v>
      </c>
      <c r="I38" s="308">
        <f t="shared" si="15"/>
        <v>26.677922077922076</v>
      </c>
      <c r="J38" s="300">
        <f t="shared" si="16"/>
        <v>20.079999999999998</v>
      </c>
      <c r="K38" s="301">
        <f t="shared" si="13"/>
        <v>26.077922077922075</v>
      </c>
      <c r="L38" s="301">
        <f t="shared" si="17"/>
        <v>26.677922077922076</v>
      </c>
      <c r="M38" s="16"/>
      <c r="N38" s="16"/>
      <c r="P38" s="69"/>
      <c r="Q38" s="216" t="s">
        <v>193</v>
      </c>
      <c r="R38" s="78"/>
      <c r="S38" s="188"/>
      <c r="T38" s="188"/>
      <c r="U38" s="80"/>
      <c r="V38" s="80"/>
      <c r="W38" s="80"/>
      <c r="X38" s="80"/>
      <c r="Y38" s="17"/>
      <c r="Z38" s="16"/>
      <c r="AA38" s="16"/>
      <c r="AB38" s="16"/>
    </row>
    <row r="39" spans="1:28" ht="52.5" customHeight="1" x14ac:dyDescent="0.65">
      <c r="A39" s="306">
        <v>128</v>
      </c>
      <c r="B39" s="309" t="s">
        <v>103</v>
      </c>
      <c r="C39" s="672"/>
      <c r="D39" s="673"/>
      <c r="E39" s="312"/>
      <c r="F39" s="307" t="s">
        <v>35</v>
      </c>
      <c r="G39" s="307">
        <v>14.59</v>
      </c>
      <c r="H39" s="307">
        <v>14.17</v>
      </c>
      <c r="I39" s="308">
        <f t="shared" si="15"/>
        <v>18.813636363636363</v>
      </c>
      <c r="J39" s="300">
        <f>G39-0.45</f>
        <v>14.14</v>
      </c>
      <c r="K39" s="301">
        <f t="shared" si="13"/>
        <v>18.363636363636363</v>
      </c>
      <c r="L39" s="301">
        <f>SUM(K39+0.45)</f>
        <v>18.813636363636363</v>
      </c>
      <c r="M39" s="16"/>
      <c r="N39" s="16"/>
      <c r="P39" s="306">
        <v>390</v>
      </c>
      <c r="Q39" s="309" t="s">
        <v>79</v>
      </c>
      <c r="R39" s="310"/>
      <c r="S39" s="312"/>
      <c r="T39" s="312"/>
      <c r="U39" s="307"/>
      <c r="V39" s="307">
        <v>32.979999999999997</v>
      </c>
      <c r="W39" s="307">
        <v>31.64</v>
      </c>
      <c r="X39" s="307">
        <f>AA39</f>
        <v>42.651948051948047</v>
      </c>
      <c r="Y39" s="300">
        <f>V39-0.6</f>
        <v>32.379999999999995</v>
      </c>
      <c r="Z39" s="301">
        <f>SUM(Y39/0.77)</f>
        <v>42.051948051948045</v>
      </c>
      <c r="AA39" s="301">
        <f>SUM(Z39+0.6)</f>
        <v>42.651948051948047</v>
      </c>
      <c r="AB39" s="16"/>
    </row>
    <row r="40" spans="1:28" ht="52.5" customHeight="1" x14ac:dyDescent="0.6">
      <c r="A40" s="306">
        <v>131</v>
      </c>
      <c r="B40" s="309" t="s">
        <v>62</v>
      </c>
      <c r="C40" s="310"/>
      <c r="D40" s="555"/>
      <c r="E40" s="312"/>
      <c r="F40" s="312"/>
      <c r="G40" s="307">
        <v>19.989999999999998</v>
      </c>
      <c r="H40" s="307">
        <v>23.39</v>
      </c>
      <c r="I40" s="307">
        <f t="shared" si="15"/>
        <v>25.781818181818178</v>
      </c>
      <c r="J40" s="300">
        <f>G40-0.6</f>
        <v>19.389999999999997</v>
      </c>
      <c r="K40" s="301">
        <f t="shared" si="13"/>
        <v>25.181818181818176</v>
      </c>
      <c r="L40" s="301">
        <f>SUM(K40+0.6)</f>
        <v>25.781818181818178</v>
      </c>
      <c r="M40" s="16"/>
      <c r="N40" s="16"/>
      <c r="P40" s="306">
        <v>392</v>
      </c>
      <c r="Q40" s="309" t="s">
        <v>45</v>
      </c>
      <c r="R40" s="310"/>
      <c r="S40" s="312"/>
      <c r="T40" s="312"/>
      <c r="U40" s="307"/>
      <c r="V40" s="307">
        <v>26.99</v>
      </c>
      <c r="W40" s="307">
        <v>26.22</v>
      </c>
      <c r="X40" s="307">
        <f>AA40</f>
        <v>34.872727272727268</v>
      </c>
      <c r="Y40" s="300">
        <f>V40-0.6</f>
        <v>26.389999999999997</v>
      </c>
      <c r="Z40" s="301">
        <f>SUM(Y40/0.77)</f>
        <v>34.272727272727266</v>
      </c>
      <c r="AA40" s="301">
        <f>SUM(Z40+0.6)</f>
        <v>34.872727272727268</v>
      </c>
      <c r="AB40" s="16"/>
    </row>
    <row r="41" spans="1:28" ht="52.5" customHeight="1" x14ac:dyDescent="0.6">
      <c r="A41" s="306">
        <v>135</v>
      </c>
      <c r="B41" s="309" t="s">
        <v>16</v>
      </c>
      <c r="C41" s="310"/>
      <c r="D41" s="312"/>
      <c r="E41" s="312"/>
      <c r="F41" s="306"/>
      <c r="G41" s="307">
        <v>35.99</v>
      </c>
      <c r="H41" s="307">
        <v>35.1</v>
      </c>
      <c r="I41" s="308">
        <f t="shared" si="15"/>
        <v>46.650649350649353</v>
      </c>
      <c r="J41" s="300">
        <f>G41-0.3</f>
        <v>35.690000000000005</v>
      </c>
      <c r="K41" s="301">
        <f t="shared" si="13"/>
        <v>46.350649350649356</v>
      </c>
      <c r="L41" s="301">
        <f>SUM(K41+0.3)</f>
        <v>46.650649350649353</v>
      </c>
      <c r="M41" s="16"/>
      <c r="N41" s="16"/>
      <c r="P41" s="303">
        <v>395</v>
      </c>
      <c r="Q41" s="309" t="s">
        <v>30</v>
      </c>
      <c r="R41" s="310"/>
      <c r="S41" s="312"/>
      <c r="T41" s="312"/>
      <c r="U41" s="307"/>
      <c r="V41" s="307">
        <v>26.99</v>
      </c>
      <c r="W41" s="307">
        <v>26.22</v>
      </c>
      <c r="X41" s="307">
        <f>AA41</f>
        <v>34.872727272727268</v>
      </c>
      <c r="Y41" s="300">
        <f>V41-0.6</f>
        <v>26.389999999999997</v>
      </c>
      <c r="Z41" s="301">
        <f>SUM(Y41/0.77)</f>
        <v>34.272727272727266</v>
      </c>
      <c r="AA41" s="301">
        <f>SUM(Z41+0.6)</f>
        <v>34.872727272727268</v>
      </c>
      <c r="AB41" s="16"/>
    </row>
    <row r="42" spans="1:28" ht="52.5" customHeight="1" x14ac:dyDescent="0.65">
      <c r="A42" s="306">
        <v>136</v>
      </c>
      <c r="B42" s="309" t="s">
        <v>58</v>
      </c>
      <c r="C42" s="310"/>
      <c r="D42" s="311"/>
      <c r="E42" s="312"/>
      <c r="F42" s="312"/>
      <c r="G42" s="307">
        <v>27.45</v>
      </c>
      <c r="H42" s="307">
        <v>26.35</v>
      </c>
      <c r="I42" s="308">
        <f t="shared" si="15"/>
        <v>35.53584415584416</v>
      </c>
      <c r="J42" s="300">
        <f>G42-0.38</f>
        <v>27.07</v>
      </c>
      <c r="K42" s="301">
        <f t="shared" si="13"/>
        <v>35.155844155844157</v>
      </c>
      <c r="L42" s="301">
        <f>SUM(K42+0.38)</f>
        <v>35.53584415584416</v>
      </c>
      <c r="M42" s="16"/>
      <c r="N42" s="16"/>
      <c r="P42" s="303">
        <v>398</v>
      </c>
      <c r="Q42" s="309" t="s">
        <v>119</v>
      </c>
      <c r="R42" s="672"/>
      <c r="S42" s="673"/>
      <c r="T42" s="312"/>
      <c r="U42" s="307"/>
      <c r="V42" s="307">
        <v>17.989999999999998</v>
      </c>
      <c r="W42" s="307">
        <v>18.170000000000002</v>
      </c>
      <c r="X42" s="308">
        <f>AA42</f>
        <v>23.229220779220778</v>
      </c>
      <c r="Y42" s="300">
        <f>V42-0.45</f>
        <v>17.54</v>
      </c>
      <c r="Z42" s="301">
        <f>SUM(Y42/0.77)</f>
        <v>22.779220779220779</v>
      </c>
      <c r="AA42" s="301">
        <f>SUM(Z42+0.45)</f>
        <v>23.229220779220778</v>
      </c>
      <c r="AB42" s="16"/>
    </row>
    <row r="43" spans="1:28" ht="52.5" customHeight="1" x14ac:dyDescent="0.7">
      <c r="A43" s="306">
        <v>137</v>
      </c>
      <c r="B43" s="309" t="s">
        <v>120</v>
      </c>
      <c r="C43" s="310"/>
      <c r="D43" s="312"/>
      <c r="E43" s="312"/>
      <c r="F43" s="307">
        <v>2</v>
      </c>
      <c r="G43" s="307">
        <v>24.29</v>
      </c>
      <c r="H43" s="307">
        <v>23.29</v>
      </c>
      <c r="I43" s="308">
        <f t="shared" si="15"/>
        <v>31.321428571428569</v>
      </c>
      <c r="J43" s="300">
        <f>G43-0.75</f>
        <v>23.54</v>
      </c>
      <c r="K43" s="301">
        <f t="shared" si="13"/>
        <v>30.571428571428569</v>
      </c>
      <c r="L43" s="301">
        <f>SUM(K43+0.75)</f>
        <v>31.321428571428569</v>
      </c>
      <c r="M43" s="16"/>
      <c r="N43" s="16"/>
      <c r="P43" s="75"/>
      <c r="Q43" s="216" t="s">
        <v>236</v>
      </c>
      <c r="R43" s="74"/>
      <c r="S43" s="194"/>
      <c r="T43" s="188"/>
      <c r="U43" s="222"/>
      <c r="V43" s="222"/>
      <c r="W43" s="222"/>
      <c r="X43" s="222"/>
      <c r="Y43" s="17"/>
      <c r="Z43" s="16"/>
      <c r="AA43" s="16"/>
      <c r="AB43" s="16"/>
    </row>
    <row r="44" spans="1:28" ht="52.5" customHeight="1" x14ac:dyDescent="0.65">
      <c r="A44" s="306">
        <v>138</v>
      </c>
      <c r="B44" s="309" t="s">
        <v>119</v>
      </c>
      <c r="C44" s="672"/>
      <c r="D44" s="673"/>
      <c r="E44" s="312"/>
      <c r="F44" s="307" t="s">
        <v>35</v>
      </c>
      <c r="G44" s="307">
        <v>14.59</v>
      </c>
      <c r="H44" s="307">
        <v>14.17</v>
      </c>
      <c r="I44" s="308">
        <f t="shared" si="15"/>
        <v>18.813636363636363</v>
      </c>
      <c r="J44" s="300">
        <f>G44-0.45</f>
        <v>14.14</v>
      </c>
      <c r="K44" s="301">
        <f t="shared" si="13"/>
        <v>18.363636363636363</v>
      </c>
      <c r="L44" s="301">
        <f>SUM(K44+0.45)</f>
        <v>18.813636363636363</v>
      </c>
      <c r="M44" s="16"/>
      <c r="N44" s="16"/>
      <c r="P44" s="306">
        <v>330</v>
      </c>
      <c r="Q44" s="309" t="s">
        <v>79</v>
      </c>
      <c r="R44" s="310"/>
      <c r="S44" s="312"/>
      <c r="T44" s="312"/>
      <c r="U44" s="307"/>
      <c r="V44" s="307">
        <v>32.979999999999997</v>
      </c>
      <c r="W44" s="307">
        <v>31.64</v>
      </c>
      <c r="X44" s="307">
        <f>AA44</f>
        <v>42.651948051948047</v>
      </c>
      <c r="Y44" s="300">
        <f>V44-0.6</f>
        <v>32.379999999999995</v>
      </c>
      <c r="Z44" s="301">
        <f>SUM(Y44/0.77)</f>
        <v>42.051948051948045</v>
      </c>
      <c r="AA44" s="301">
        <f>SUM(Z44+0.6)</f>
        <v>42.651948051948047</v>
      </c>
      <c r="AB44" s="16"/>
    </row>
    <row r="45" spans="1:28" ht="52.5" customHeight="1" x14ac:dyDescent="0.6">
      <c r="A45" s="306">
        <v>734</v>
      </c>
      <c r="B45" s="309" t="s">
        <v>118</v>
      </c>
      <c r="C45" s="310"/>
      <c r="D45" s="312"/>
      <c r="E45" s="312"/>
      <c r="F45" s="307"/>
      <c r="G45" s="307">
        <v>28.48</v>
      </c>
      <c r="H45" s="307">
        <v>27.22</v>
      </c>
      <c r="I45" s="308">
        <f t="shared" si="15"/>
        <v>36.807792207792204</v>
      </c>
      <c r="J45" s="300">
        <f>G45-0.6</f>
        <v>27.88</v>
      </c>
      <c r="K45" s="301">
        <f t="shared" si="13"/>
        <v>36.207792207792203</v>
      </c>
      <c r="L45" s="301">
        <f>SUM(K45+0.6)</f>
        <v>36.807792207792204</v>
      </c>
      <c r="M45" s="16"/>
      <c r="N45" s="16"/>
      <c r="P45" s="306">
        <v>332</v>
      </c>
      <c r="Q45" s="309" t="s">
        <v>45</v>
      </c>
      <c r="R45" s="310"/>
      <c r="S45" s="312"/>
      <c r="T45" s="312"/>
      <c r="U45" s="307"/>
      <c r="V45" s="307">
        <v>26.99</v>
      </c>
      <c r="W45" s="307">
        <v>26.22</v>
      </c>
      <c r="X45" s="307">
        <f>AA45</f>
        <v>34.872727272727268</v>
      </c>
      <c r="Y45" s="300">
        <f>V45-0.6</f>
        <v>26.389999999999997</v>
      </c>
      <c r="Z45" s="301">
        <f>SUM(Y45/0.77)</f>
        <v>34.272727272727266</v>
      </c>
      <c r="AA45" s="301">
        <f>SUM(Z45+0.6)</f>
        <v>34.872727272727268</v>
      </c>
      <c r="AB45" s="16"/>
    </row>
    <row r="46" spans="1:28" ht="52.5" customHeight="1" x14ac:dyDescent="0.65">
      <c r="A46" s="306">
        <v>737</v>
      </c>
      <c r="B46" s="309" t="s">
        <v>206</v>
      </c>
      <c r="C46" s="310"/>
      <c r="D46" s="554"/>
      <c r="E46" s="312"/>
      <c r="F46" s="307">
        <v>2</v>
      </c>
      <c r="G46" s="307">
        <v>18.989999999999998</v>
      </c>
      <c r="H46" s="307">
        <v>18.23</v>
      </c>
      <c r="I46" s="308">
        <f t="shared" si="15"/>
        <v>24.483116883116882</v>
      </c>
      <c r="J46" s="300">
        <f>G46-0.6</f>
        <v>18.389999999999997</v>
      </c>
      <c r="K46" s="301">
        <f t="shared" si="13"/>
        <v>23.88311688311688</v>
      </c>
      <c r="L46" s="301">
        <f>SUM(K46+0.6)</f>
        <v>24.483116883116882</v>
      </c>
      <c r="M46" s="16"/>
      <c r="N46" s="16"/>
      <c r="P46" s="306">
        <v>331</v>
      </c>
      <c r="Q46" s="309" t="s">
        <v>30</v>
      </c>
      <c r="R46" s="310"/>
      <c r="S46" s="312"/>
      <c r="T46" s="312"/>
      <c r="U46" s="307"/>
      <c r="V46" s="307">
        <v>26.99</v>
      </c>
      <c r="W46" s="307">
        <v>26.22</v>
      </c>
      <c r="X46" s="307">
        <f>AA46</f>
        <v>34.872727272727268</v>
      </c>
      <c r="Y46" s="300">
        <f>V46-0.6</f>
        <v>26.389999999999997</v>
      </c>
      <c r="Z46" s="301">
        <f>SUM(Y46/0.77)</f>
        <v>34.272727272727266</v>
      </c>
      <c r="AA46" s="301">
        <f>SUM(Z46+0.6)</f>
        <v>34.872727272727268</v>
      </c>
      <c r="AB46" s="16"/>
    </row>
    <row r="47" spans="1:28" ht="52.5" customHeight="1" x14ac:dyDescent="0.7">
      <c r="A47" s="65"/>
      <c r="B47" s="215" t="s">
        <v>810</v>
      </c>
      <c r="C47" s="27"/>
      <c r="D47" s="26"/>
      <c r="E47" s="188">
        <f>G47-H47</f>
        <v>0</v>
      </c>
      <c r="F47" s="581"/>
      <c r="G47" s="119"/>
      <c r="H47" s="119"/>
      <c r="I47" s="118"/>
      <c r="J47" s="300"/>
      <c r="K47" s="301"/>
      <c r="L47" s="301"/>
      <c r="M47" s="16"/>
      <c r="N47" s="16"/>
      <c r="P47" s="69"/>
      <c r="Q47" s="216" t="s">
        <v>748</v>
      </c>
      <c r="R47" s="78"/>
      <c r="S47" s="188"/>
      <c r="T47" s="188"/>
      <c r="U47" s="80"/>
      <c r="V47" s="80"/>
      <c r="W47" s="80"/>
      <c r="X47" s="80"/>
      <c r="Y47" s="17"/>
      <c r="Z47" s="16"/>
      <c r="AA47" s="16"/>
      <c r="AB47" s="16"/>
    </row>
    <row r="48" spans="1:28" ht="52.5" customHeight="1" x14ac:dyDescent="0.6">
      <c r="A48" s="306">
        <v>749</v>
      </c>
      <c r="B48" s="309" t="s">
        <v>811</v>
      </c>
      <c r="C48" s="310"/>
      <c r="D48" s="311"/>
      <c r="E48" s="312"/>
      <c r="F48" s="582"/>
      <c r="G48" s="557">
        <v>32.99</v>
      </c>
      <c r="H48" s="557">
        <v>30.14</v>
      </c>
      <c r="I48" s="308">
        <f>L48</f>
        <v>42.730649350649351</v>
      </c>
      <c r="J48" s="300">
        <f>G48-0.38</f>
        <v>32.61</v>
      </c>
      <c r="K48" s="301">
        <f>SUM(J48/0.77)</f>
        <v>42.350649350649348</v>
      </c>
      <c r="L48" s="301">
        <f>SUM(K48+0.38)</f>
        <v>42.730649350649351</v>
      </c>
      <c r="M48" s="16"/>
      <c r="N48" s="16"/>
      <c r="P48" s="568">
        <v>399</v>
      </c>
      <c r="Q48" s="309" t="s">
        <v>30</v>
      </c>
      <c r="R48" s="310"/>
      <c r="S48" s="312"/>
      <c r="T48" s="312"/>
      <c r="U48" s="307"/>
      <c r="V48" s="307">
        <v>26.99</v>
      </c>
      <c r="W48" s="307">
        <v>26.22</v>
      </c>
      <c r="X48" s="307">
        <f>AA48</f>
        <v>34.872727272727268</v>
      </c>
      <c r="Y48" s="300">
        <f>V48-0.6</f>
        <v>26.389999999999997</v>
      </c>
      <c r="Z48" s="301">
        <f>SUM(Y48/0.77)</f>
        <v>34.272727272727266</v>
      </c>
      <c r="AA48" s="301">
        <f>SUM(Z48+0.6)</f>
        <v>34.872727272727268</v>
      </c>
      <c r="AB48" s="16"/>
    </row>
    <row r="49" spans="1:28" ht="52.5" customHeight="1" x14ac:dyDescent="0.7">
      <c r="A49" s="65"/>
      <c r="B49" s="215" t="s">
        <v>114</v>
      </c>
      <c r="C49" s="28"/>
      <c r="D49" s="64"/>
      <c r="E49" s="188"/>
      <c r="F49" s="65"/>
      <c r="G49" s="111"/>
      <c r="H49" s="111"/>
      <c r="I49" s="79"/>
      <c r="J49" s="17">
        <f>G49-0.6</f>
        <v>-0.6</v>
      </c>
      <c r="K49" s="16">
        <f t="shared" si="13"/>
        <v>-0.77922077922077915</v>
      </c>
      <c r="L49" s="16">
        <f>SUM(K49+0.6)</f>
        <v>-0.17922077922077917</v>
      </c>
      <c r="M49" s="16"/>
      <c r="N49" s="16"/>
      <c r="P49" s="65"/>
      <c r="Q49" s="215" t="s">
        <v>116</v>
      </c>
      <c r="R49" s="27"/>
      <c r="S49" s="48"/>
      <c r="T49" s="188"/>
      <c r="U49" s="65" t="s">
        <v>33</v>
      </c>
      <c r="V49" s="24"/>
      <c r="W49" s="24"/>
      <c r="X49" s="24"/>
      <c r="Y49" s="17">
        <f>V49-0.6</f>
        <v>-0.6</v>
      </c>
      <c r="Z49" s="16" t="e">
        <f>SUM(#REF!/0.77)</f>
        <v>#REF!</v>
      </c>
      <c r="AA49" s="16"/>
      <c r="AB49" s="16"/>
    </row>
    <row r="50" spans="1:28" ht="52.5" customHeight="1" x14ac:dyDescent="0.6">
      <c r="A50" s="306">
        <v>531</v>
      </c>
      <c r="B50" s="309" t="s">
        <v>79</v>
      </c>
      <c r="C50" s="310"/>
      <c r="D50" s="312"/>
      <c r="E50" s="312"/>
      <c r="F50" s="307"/>
      <c r="G50" s="307">
        <v>29.99</v>
      </c>
      <c r="H50" s="307">
        <v>28.49</v>
      </c>
      <c r="I50" s="308">
        <f t="shared" ref="I50:I56" si="22">L50</f>
        <v>38.768831168831163</v>
      </c>
      <c r="J50" s="300">
        <f>G50-0.6</f>
        <v>29.389999999999997</v>
      </c>
      <c r="K50" s="301">
        <f t="shared" si="13"/>
        <v>38.168831168831161</v>
      </c>
      <c r="L50" s="301">
        <f>SUM(K50+0.6)</f>
        <v>38.768831168831163</v>
      </c>
      <c r="M50" s="16"/>
      <c r="N50" s="16"/>
      <c r="P50" s="306">
        <v>277</v>
      </c>
      <c r="Q50" s="309" t="s">
        <v>30</v>
      </c>
      <c r="R50" s="310"/>
      <c r="S50" s="312"/>
      <c r="T50" s="312"/>
      <c r="U50" s="306"/>
      <c r="V50" s="307">
        <v>15.79</v>
      </c>
      <c r="W50" s="307">
        <v>15.04</v>
      </c>
      <c r="X50" s="307">
        <f>AA50</f>
        <v>20.327272727272728</v>
      </c>
      <c r="Y50" s="300">
        <f>V50-0.6</f>
        <v>15.19</v>
      </c>
      <c r="Z50" s="301">
        <f>SUM(Y50/0.77)</f>
        <v>19.727272727272727</v>
      </c>
      <c r="AA50" s="301">
        <f>SUM(Z50+0.6)</f>
        <v>20.327272727272728</v>
      </c>
      <c r="AB50" s="16"/>
    </row>
    <row r="51" spans="1:28" ht="52.5" customHeight="1" x14ac:dyDescent="0.65">
      <c r="A51" s="306">
        <v>532</v>
      </c>
      <c r="B51" s="309" t="s">
        <v>45</v>
      </c>
      <c r="C51" s="310"/>
      <c r="D51" s="560"/>
      <c r="E51" s="312"/>
      <c r="F51" s="307"/>
      <c r="G51" s="307">
        <v>23.99</v>
      </c>
      <c r="H51" s="307">
        <v>23.22</v>
      </c>
      <c r="I51" s="308">
        <f t="shared" si="22"/>
        <v>30.976623376623373</v>
      </c>
      <c r="J51" s="300">
        <f>G51-0.6</f>
        <v>23.389999999999997</v>
      </c>
      <c r="K51" s="301">
        <f t="shared" si="13"/>
        <v>30.376623376623371</v>
      </c>
      <c r="L51" s="301">
        <f>SUM(K51+0.6)</f>
        <v>30.976623376623373</v>
      </c>
      <c r="M51" s="16"/>
      <c r="N51" s="16"/>
      <c r="P51" s="306">
        <v>278</v>
      </c>
      <c r="Q51" s="309" t="s">
        <v>112</v>
      </c>
      <c r="R51" s="682"/>
      <c r="S51" s="673"/>
      <c r="T51" s="312"/>
      <c r="U51" s="307">
        <v>2</v>
      </c>
      <c r="V51" s="307">
        <v>15.99</v>
      </c>
      <c r="W51" s="307">
        <v>15.29</v>
      </c>
      <c r="X51" s="307">
        <f>AA51</f>
        <v>20.54220779220779</v>
      </c>
      <c r="Y51" s="300">
        <f>V51-0.75</f>
        <v>15.24</v>
      </c>
      <c r="Z51" s="301">
        <f>SUM(Y51/0.77)</f>
        <v>19.79220779220779</v>
      </c>
      <c r="AA51" s="301">
        <f>SUM(Z51+0.75)</f>
        <v>20.54220779220779</v>
      </c>
      <c r="AB51" s="16"/>
    </row>
    <row r="52" spans="1:28" ht="52.5" customHeight="1" x14ac:dyDescent="0.7">
      <c r="A52" s="306">
        <v>535</v>
      </c>
      <c r="B52" s="309" t="s">
        <v>58</v>
      </c>
      <c r="C52" s="310"/>
      <c r="D52" s="312"/>
      <c r="E52" s="312"/>
      <c r="F52" s="307"/>
      <c r="G52" s="307">
        <v>30.8</v>
      </c>
      <c r="H52" s="307">
        <v>29.7</v>
      </c>
      <c r="I52" s="308">
        <f t="shared" si="22"/>
        <v>39.886493506493508</v>
      </c>
      <c r="J52" s="300">
        <f>G52-0.38</f>
        <v>30.42</v>
      </c>
      <c r="K52" s="301">
        <f t="shared" si="13"/>
        <v>39.506493506493506</v>
      </c>
      <c r="L52" s="301">
        <f>SUM(K52+0.38)</f>
        <v>39.886493506493508</v>
      </c>
      <c r="M52" s="16"/>
      <c r="N52" s="16"/>
      <c r="P52" s="65"/>
      <c r="Q52" s="215" t="s">
        <v>115</v>
      </c>
      <c r="R52" s="27"/>
      <c r="S52" s="48"/>
      <c r="T52" s="188"/>
      <c r="U52" s="65"/>
      <c r="V52" s="24"/>
      <c r="W52" s="24"/>
      <c r="X52" s="24"/>
      <c r="Y52" s="17">
        <f>V52-0.6</f>
        <v>-0.6</v>
      </c>
      <c r="Z52" s="16" t="e">
        <f>SUM(#REF!/0.77)</f>
        <v>#REF!</v>
      </c>
      <c r="AA52" s="16" t="e">
        <f>SUM(Z52+0.38)</f>
        <v>#REF!</v>
      </c>
      <c r="AB52" s="16"/>
    </row>
    <row r="53" spans="1:28" ht="52.5" customHeight="1" x14ac:dyDescent="0.6">
      <c r="A53" s="306">
        <v>536</v>
      </c>
      <c r="B53" s="309" t="s">
        <v>111</v>
      </c>
      <c r="C53" s="310"/>
      <c r="D53" s="312"/>
      <c r="E53" s="312"/>
      <c r="F53" s="307"/>
      <c r="G53" s="307">
        <v>16.989999999999998</v>
      </c>
      <c r="H53" s="307">
        <v>16.68</v>
      </c>
      <c r="I53" s="308">
        <f t="shared" si="22"/>
        <v>21.930519480519479</v>
      </c>
      <c r="J53" s="300">
        <f>G53-0.45</f>
        <v>16.54</v>
      </c>
      <c r="K53" s="301">
        <f t="shared" si="13"/>
        <v>21.480519480519479</v>
      </c>
      <c r="L53" s="301">
        <f>SUM(K53+0.45)</f>
        <v>21.930519480519479</v>
      </c>
      <c r="M53" s="16"/>
      <c r="N53" s="16"/>
      <c r="P53" s="306">
        <v>283</v>
      </c>
      <c r="Q53" s="309" t="s">
        <v>58</v>
      </c>
      <c r="R53" s="310"/>
      <c r="S53" s="312"/>
      <c r="T53" s="312"/>
      <c r="U53" s="307"/>
      <c r="V53" s="307">
        <v>20.7</v>
      </c>
      <c r="W53" s="307">
        <v>19.63</v>
      </c>
      <c r="X53" s="308">
        <f>AA53</f>
        <v>26.769610389610389</v>
      </c>
      <c r="Y53" s="300">
        <f>V53-0.38</f>
        <v>20.32</v>
      </c>
      <c r="Z53" s="301">
        <f>SUM(Y53/0.77)</f>
        <v>26.38961038961039</v>
      </c>
      <c r="AA53" s="301">
        <f>SUM(Z53+0.38)</f>
        <v>26.769610389610389</v>
      </c>
      <c r="AB53" s="16"/>
    </row>
    <row r="54" spans="1:28" ht="52.5" customHeight="1" x14ac:dyDescent="0.65">
      <c r="A54" s="306">
        <v>537</v>
      </c>
      <c r="B54" s="309" t="s">
        <v>30</v>
      </c>
      <c r="C54" s="310"/>
      <c r="D54" s="560"/>
      <c r="E54" s="312"/>
      <c r="F54" s="307"/>
      <c r="G54" s="307">
        <v>23.99</v>
      </c>
      <c r="H54" s="307">
        <v>23.22</v>
      </c>
      <c r="I54" s="308">
        <f t="shared" si="22"/>
        <v>30.976623376623373</v>
      </c>
      <c r="J54" s="300">
        <f>G54-0.6</f>
        <v>23.389999999999997</v>
      </c>
      <c r="K54" s="301">
        <f t="shared" si="13"/>
        <v>30.376623376623371</v>
      </c>
      <c r="L54" s="301">
        <f>SUM(K54+0.6)</f>
        <v>30.976623376623373</v>
      </c>
      <c r="M54" s="16"/>
      <c r="N54" s="16"/>
      <c r="P54" s="306">
        <v>284</v>
      </c>
      <c r="Q54" s="309" t="s">
        <v>113</v>
      </c>
      <c r="R54" s="310"/>
      <c r="S54" s="312"/>
      <c r="T54" s="312"/>
      <c r="U54" s="307">
        <v>2</v>
      </c>
      <c r="V54" s="307">
        <v>14.69</v>
      </c>
      <c r="W54" s="307">
        <v>13.87</v>
      </c>
      <c r="X54" s="308">
        <f>AA54</f>
        <v>18.943506493506494</v>
      </c>
      <c r="Y54" s="558">
        <f>V54-0.45</f>
        <v>14.24</v>
      </c>
      <c r="Z54" s="301">
        <f>SUM(Y54/0.77)</f>
        <v>18.493506493506494</v>
      </c>
      <c r="AA54" s="301">
        <f>SUM(Z54+0.45)</f>
        <v>18.943506493506494</v>
      </c>
      <c r="AB54" s="16"/>
    </row>
    <row r="55" spans="1:28" ht="52.5" customHeight="1" x14ac:dyDescent="0.6">
      <c r="A55" s="306">
        <v>542</v>
      </c>
      <c r="B55" s="309" t="s">
        <v>32</v>
      </c>
      <c r="C55" s="310"/>
      <c r="D55" s="312"/>
      <c r="E55" s="312"/>
      <c r="F55" s="307" t="s">
        <v>35</v>
      </c>
      <c r="G55" s="307">
        <v>22.89</v>
      </c>
      <c r="H55" s="307">
        <v>22.04</v>
      </c>
      <c r="I55" s="308">
        <f t="shared" si="22"/>
        <v>29.548051948051949</v>
      </c>
      <c r="J55" s="300">
        <f>G55-0.6</f>
        <v>22.29</v>
      </c>
      <c r="K55" s="301">
        <f t="shared" si="13"/>
        <v>28.948051948051948</v>
      </c>
      <c r="L55" s="301">
        <f>SUM(K55+0.6)</f>
        <v>29.548051948051949</v>
      </c>
      <c r="M55" s="16"/>
      <c r="N55" s="16"/>
      <c r="P55" s="306">
        <v>285</v>
      </c>
      <c r="Q55" s="309" t="s">
        <v>16</v>
      </c>
      <c r="R55" s="310"/>
      <c r="S55" s="312"/>
      <c r="T55" s="312"/>
      <c r="U55" s="306"/>
      <c r="V55" s="307">
        <v>25.69</v>
      </c>
      <c r="W55" s="307">
        <v>24.87</v>
      </c>
      <c r="X55" s="307">
        <f>AA55</f>
        <v>33.274025974025975</v>
      </c>
      <c r="Y55" s="300">
        <f>V55-0.3</f>
        <v>25.39</v>
      </c>
      <c r="Z55" s="301">
        <f>SUM(Y55/0.77)</f>
        <v>32.974025974025977</v>
      </c>
      <c r="AA55" s="301">
        <f>SUM(Z55+0.3)</f>
        <v>33.274025974025975</v>
      </c>
      <c r="AB55" s="16"/>
    </row>
    <row r="56" spans="1:28" ht="52.5" customHeight="1" x14ac:dyDescent="0.6">
      <c r="A56" s="306">
        <v>538</v>
      </c>
      <c r="B56" s="309" t="s">
        <v>108</v>
      </c>
      <c r="C56" s="310"/>
      <c r="D56" s="312"/>
      <c r="E56" s="312"/>
      <c r="F56" s="307"/>
      <c r="G56" s="307">
        <v>16.989999999999998</v>
      </c>
      <c r="H56" s="307">
        <v>16.68</v>
      </c>
      <c r="I56" s="308">
        <f t="shared" si="22"/>
        <v>21.930519480519479</v>
      </c>
      <c r="J56" s="300">
        <f>G56-0.45</f>
        <v>16.54</v>
      </c>
      <c r="K56" s="301">
        <f t="shared" si="13"/>
        <v>21.480519480519479</v>
      </c>
      <c r="L56" s="301">
        <f>SUM(K56+0.45)</f>
        <v>21.930519480519479</v>
      </c>
      <c r="M56" s="16"/>
      <c r="N56" s="16"/>
      <c r="P56" s="306">
        <v>287</v>
      </c>
      <c r="Q56" s="309" t="s">
        <v>30</v>
      </c>
      <c r="R56" s="310"/>
      <c r="S56" s="312"/>
      <c r="T56" s="312"/>
      <c r="U56" s="306"/>
      <c r="V56" s="307">
        <v>15.79</v>
      </c>
      <c r="W56" s="307">
        <v>15.04</v>
      </c>
      <c r="X56" s="307">
        <f>AA56</f>
        <v>20.327272727272728</v>
      </c>
      <c r="Y56" s="300">
        <f>V56-0.6</f>
        <v>15.19</v>
      </c>
      <c r="Z56" s="301">
        <f>SUM(Y56/0.77)</f>
        <v>19.727272727272727</v>
      </c>
      <c r="AA56" s="301">
        <f>SUM(Z56+0.6)</f>
        <v>20.327272727272728</v>
      </c>
      <c r="AB56" s="16"/>
    </row>
    <row r="57" spans="1:28" ht="52.5" customHeight="1" x14ac:dyDescent="0.7">
      <c r="A57" s="195"/>
      <c r="B57" s="218" t="s">
        <v>207</v>
      </c>
      <c r="C57" s="193"/>
      <c r="D57" s="196"/>
      <c r="E57" s="188"/>
      <c r="F57" s="195"/>
      <c r="G57" s="196"/>
      <c r="H57" s="196"/>
      <c r="I57" s="197"/>
      <c r="J57" s="17">
        <f>G57-0.6</f>
        <v>-0.6</v>
      </c>
      <c r="K57" s="16">
        <f t="shared" ref="K57:K64" si="23">SUM(J57/0.77)</f>
        <v>-0.77922077922077915</v>
      </c>
      <c r="L57" s="16">
        <f>SUM(K57+0.6)</f>
        <v>-0.17922077922077917</v>
      </c>
      <c r="M57" s="16"/>
      <c r="N57" s="16"/>
      <c r="P57" s="306">
        <v>288</v>
      </c>
      <c r="Q57" s="309" t="s">
        <v>112</v>
      </c>
      <c r="R57" s="682"/>
      <c r="S57" s="673"/>
      <c r="T57" s="312"/>
      <c r="U57" s="307">
        <v>2</v>
      </c>
      <c r="V57" s="307">
        <v>15.99</v>
      </c>
      <c r="W57" s="307">
        <v>15.29</v>
      </c>
      <c r="X57" s="307">
        <f>AA57</f>
        <v>20.54220779220779</v>
      </c>
      <c r="Y57" s="300">
        <f>V57-0.75</f>
        <v>15.24</v>
      </c>
      <c r="Z57" s="301">
        <f>SUM(Y57/0.77)</f>
        <v>19.79220779220779</v>
      </c>
      <c r="AA57" s="301">
        <f>SUM(Z57+0.75)</f>
        <v>20.54220779220779</v>
      </c>
      <c r="AB57" s="16"/>
    </row>
    <row r="58" spans="1:28" ht="52.5" customHeight="1" x14ac:dyDescent="0.7">
      <c r="A58" s="306">
        <v>570</v>
      </c>
      <c r="B58" s="643" t="s">
        <v>79</v>
      </c>
      <c r="C58" s="643"/>
      <c r="D58" s="643"/>
      <c r="E58" s="312"/>
      <c r="F58" s="306"/>
      <c r="G58" s="307">
        <v>29.99</v>
      </c>
      <c r="H58" s="307">
        <v>28.49</v>
      </c>
      <c r="I58" s="308">
        <f>L58</f>
        <v>38.768831168831163</v>
      </c>
      <c r="J58" s="300">
        <f>G58-0.6</f>
        <v>29.389999999999997</v>
      </c>
      <c r="K58" s="301">
        <f t="shared" si="23"/>
        <v>38.168831168831161</v>
      </c>
      <c r="L58" s="301">
        <f>SUM(K58+0.6)</f>
        <v>38.768831168831163</v>
      </c>
      <c r="M58" s="16"/>
      <c r="N58" s="16"/>
      <c r="P58" s="65"/>
      <c r="Q58" s="215" t="s">
        <v>110</v>
      </c>
      <c r="R58" s="27"/>
      <c r="S58" s="48"/>
      <c r="T58" s="188"/>
      <c r="U58" s="65"/>
      <c r="V58" s="110"/>
      <c r="W58" s="110"/>
      <c r="X58" s="24"/>
      <c r="Y58" s="17"/>
      <c r="Z58" s="16"/>
      <c r="AA58" s="16"/>
      <c r="AB58" s="16"/>
    </row>
    <row r="59" spans="1:28" ht="52.5" customHeight="1" x14ac:dyDescent="0.6">
      <c r="A59" s="306">
        <v>571</v>
      </c>
      <c r="B59" s="643" t="s">
        <v>248</v>
      </c>
      <c r="C59" s="643"/>
      <c r="D59" s="643"/>
      <c r="E59" s="312"/>
      <c r="F59" s="307"/>
      <c r="G59" s="307">
        <v>23.99</v>
      </c>
      <c r="H59" s="307">
        <v>23.22</v>
      </c>
      <c r="I59" s="308">
        <f>L59</f>
        <v>30.976623376623373</v>
      </c>
      <c r="J59" s="300">
        <f>G59-0.6</f>
        <v>23.389999999999997</v>
      </c>
      <c r="K59" s="301">
        <f t="shared" si="23"/>
        <v>30.376623376623371</v>
      </c>
      <c r="L59" s="301">
        <f>SUM(K59+0.6)</f>
        <v>30.976623376623373</v>
      </c>
      <c r="M59" s="12"/>
      <c r="N59" s="16"/>
      <c r="P59" s="306">
        <v>295</v>
      </c>
      <c r="Q59" s="309" t="s">
        <v>195</v>
      </c>
      <c r="R59" s="310"/>
      <c r="S59" s="312"/>
      <c r="T59" s="312"/>
      <c r="U59" s="306" t="s">
        <v>35</v>
      </c>
      <c r="V59" s="307">
        <v>17.489999999999998</v>
      </c>
      <c r="W59" s="307">
        <v>15.9</v>
      </c>
      <c r="X59" s="307">
        <v>20.149999999999999</v>
      </c>
      <c r="Y59" s="300">
        <f>V59-0.6</f>
        <v>16.889999999999997</v>
      </c>
      <c r="Z59" s="301">
        <f>SUM(Y59/0.77)</f>
        <v>21.935064935064929</v>
      </c>
      <c r="AA59" s="301">
        <f>SUM(Z59+0.6)</f>
        <v>22.535064935064931</v>
      </c>
      <c r="AB59" s="16"/>
    </row>
    <row r="60" spans="1:28" ht="52.5" customHeight="1" x14ac:dyDescent="0.7">
      <c r="A60" s="195"/>
      <c r="B60" s="218" t="s">
        <v>284</v>
      </c>
      <c r="C60" s="193"/>
      <c r="D60" s="196"/>
      <c r="E60" s="188"/>
      <c r="F60" s="195"/>
      <c r="G60" s="196"/>
      <c r="H60" s="196"/>
      <c r="I60" s="197"/>
      <c r="J60" s="17">
        <f>G60-0.6</f>
        <v>-0.6</v>
      </c>
      <c r="K60" s="16">
        <f t="shared" si="23"/>
        <v>-0.77922077922077915</v>
      </c>
      <c r="L60" s="16">
        <f>SUM(K60+0.6)</f>
        <v>-0.17922077922077917</v>
      </c>
      <c r="N60" s="16"/>
      <c r="P60" s="306">
        <v>296</v>
      </c>
      <c r="Q60" s="309" t="s">
        <v>109</v>
      </c>
      <c r="R60" s="310"/>
      <c r="S60" s="316"/>
      <c r="T60" s="312"/>
      <c r="U60" s="306"/>
      <c r="V60" s="307">
        <v>16.989999999999998</v>
      </c>
      <c r="W60" s="307">
        <v>15.9</v>
      </c>
      <c r="X60" s="307">
        <f>AA60</f>
        <v>21.951428571428568</v>
      </c>
      <c r="Y60" s="300">
        <f>V60-0.38</f>
        <v>16.61</v>
      </c>
      <c r="Z60" s="301">
        <f>SUM(Y60/0.77)</f>
        <v>21.571428571428569</v>
      </c>
      <c r="AA60" s="301">
        <f>SUM(Z60+0.38)</f>
        <v>21.951428571428568</v>
      </c>
      <c r="AB60" s="16"/>
    </row>
    <row r="61" spans="1:28" ht="52.5" customHeight="1" x14ac:dyDescent="0.7">
      <c r="A61" s="306">
        <v>582</v>
      </c>
      <c r="B61" s="643" t="s">
        <v>30</v>
      </c>
      <c r="C61" s="643"/>
      <c r="D61" s="643"/>
      <c r="E61" s="312"/>
      <c r="F61" s="307"/>
      <c r="G61" s="307">
        <v>23.99</v>
      </c>
      <c r="H61" s="307">
        <v>23.22</v>
      </c>
      <c r="I61" s="308">
        <f>L61</f>
        <v>30.976623376623373</v>
      </c>
      <c r="J61" s="300">
        <f>G61-0.6</f>
        <v>23.389999999999997</v>
      </c>
      <c r="K61" s="301">
        <f t="shared" si="23"/>
        <v>30.376623376623371</v>
      </c>
      <c r="L61" s="301">
        <f>SUM(K61+0.6)</f>
        <v>30.976623376623373</v>
      </c>
      <c r="M61" s="12"/>
      <c r="N61" s="16"/>
      <c r="P61" s="65"/>
      <c r="Q61" s="215" t="s">
        <v>224</v>
      </c>
      <c r="R61" s="27"/>
      <c r="S61" s="48"/>
      <c r="T61" s="188"/>
      <c r="U61" s="65" t="s">
        <v>33</v>
      </c>
      <c r="V61" s="24"/>
      <c r="W61" s="24"/>
      <c r="X61" s="24"/>
      <c r="Y61" s="17">
        <f>V61-0.6</f>
        <v>-0.6</v>
      </c>
      <c r="Z61" s="16" t="e">
        <f>SUM(#REF!/0.77)</f>
        <v>#REF!</v>
      </c>
      <c r="AA61" s="16"/>
      <c r="AB61" s="16"/>
    </row>
    <row r="62" spans="1:28" ht="52.5" customHeight="1" x14ac:dyDescent="0.65">
      <c r="A62" s="306">
        <v>588</v>
      </c>
      <c r="B62" s="643" t="s">
        <v>227</v>
      </c>
      <c r="C62" s="643"/>
      <c r="D62" s="643"/>
      <c r="E62" s="312"/>
      <c r="F62" s="561"/>
      <c r="G62" s="307">
        <v>23.99</v>
      </c>
      <c r="H62" s="307">
        <v>23.22</v>
      </c>
      <c r="I62" s="308">
        <f>L62</f>
        <v>30.976623376623373</v>
      </c>
      <c r="J62" s="300">
        <f t="shared" ref="J62:J67" si="24">G62-0.6</f>
        <v>23.389999999999997</v>
      </c>
      <c r="K62" s="301">
        <f t="shared" si="23"/>
        <v>30.376623376623371</v>
      </c>
      <c r="L62" s="301">
        <f t="shared" ref="L62:L67" si="25">SUM(K62+0.6)</f>
        <v>30.976623376623373</v>
      </c>
      <c r="N62" s="16"/>
      <c r="P62" s="306">
        <v>268</v>
      </c>
      <c r="Q62" s="309" t="s">
        <v>465</v>
      </c>
      <c r="R62" s="682"/>
      <c r="S62" s="673"/>
      <c r="T62" s="312"/>
      <c r="U62" s="307"/>
      <c r="V62" s="307">
        <v>16.989999999999998</v>
      </c>
      <c r="W62" s="307">
        <v>16.29</v>
      </c>
      <c r="X62" s="307">
        <f>AA62</f>
        <v>21.84090909090909</v>
      </c>
      <c r="Y62" s="300">
        <f>V62-0.75</f>
        <v>16.239999999999998</v>
      </c>
      <c r="Z62" s="301">
        <f>SUM(Y62/0.77)</f>
        <v>21.09090909090909</v>
      </c>
      <c r="AA62" s="301">
        <f>SUM(Z62+0.75)</f>
        <v>21.84090909090909</v>
      </c>
      <c r="AB62" s="16"/>
    </row>
    <row r="63" spans="1:28" ht="52.5" customHeight="1" x14ac:dyDescent="0.7">
      <c r="A63" s="195"/>
      <c r="B63" s="218" t="s">
        <v>286</v>
      </c>
      <c r="C63" s="193"/>
      <c r="D63" s="196"/>
      <c r="E63" s="188"/>
      <c r="F63" s="195"/>
      <c r="G63" s="196"/>
      <c r="H63" s="196"/>
      <c r="I63" s="197"/>
      <c r="J63" s="17">
        <f t="shared" si="24"/>
        <v>-0.6</v>
      </c>
      <c r="K63" s="16">
        <f t="shared" si="23"/>
        <v>-0.77922077922077915</v>
      </c>
      <c r="L63" s="16">
        <f t="shared" si="25"/>
        <v>-0.17922077922077917</v>
      </c>
      <c r="N63" s="16"/>
      <c r="P63" s="568">
        <v>269</v>
      </c>
      <c r="Q63" s="310" t="s">
        <v>749</v>
      </c>
      <c r="R63" s="562"/>
      <c r="S63" s="331"/>
      <c r="T63" s="307"/>
      <c r="U63" s="307"/>
      <c r="V63" s="307">
        <v>16.989999999999998</v>
      </c>
      <c r="W63" s="307">
        <v>16.29</v>
      </c>
      <c r="X63" s="307">
        <f>AA63</f>
        <v>21.84090909090909</v>
      </c>
      <c r="Y63" s="300">
        <f>V63-0.75</f>
        <v>16.239999999999998</v>
      </c>
      <c r="Z63" s="301">
        <f>SUM(Y63/0.77)</f>
        <v>21.09090909090909</v>
      </c>
      <c r="AA63" s="301">
        <f>SUM(Z63+0.75)</f>
        <v>21.84090909090909</v>
      </c>
      <c r="AB63" s="16"/>
    </row>
    <row r="64" spans="1:28" ht="52.5" customHeight="1" x14ac:dyDescent="0.7">
      <c r="A64" s="306">
        <v>589</v>
      </c>
      <c r="B64" s="643" t="s">
        <v>30</v>
      </c>
      <c r="C64" s="643"/>
      <c r="D64" s="643"/>
      <c r="E64" s="312"/>
      <c r="F64" s="307"/>
      <c r="G64" s="307">
        <v>23.99</v>
      </c>
      <c r="H64" s="307">
        <v>23.22</v>
      </c>
      <c r="I64" s="308">
        <f>L64</f>
        <v>30.976623376623373</v>
      </c>
      <c r="J64" s="300">
        <f t="shared" si="24"/>
        <v>23.389999999999997</v>
      </c>
      <c r="K64" s="301">
        <f t="shared" si="23"/>
        <v>30.376623376623371</v>
      </c>
      <c r="L64" s="301">
        <f t="shared" si="25"/>
        <v>30.976623376623373</v>
      </c>
      <c r="N64" s="16"/>
      <c r="P64" s="674" t="s">
        <v>87</v>
      </c>
      <c r="Q64" s="675"/>
      <c r="R64" s="675"/>
      <c r="S64" s="675"/>
      <c r="T64" s="675"/>
      <c r="U64" s="675"/>
      <c r="V64" s="675"/>
      <c r="W64" s="675"/>
      <c r="X64" s="676"/>
      <c r="Y64" s="300">
        <f t="shared" ref="Y64:Y71" si="26">V64-0.6</f>
        <v>-0.6</v>
      </c>
      <c r="Z64" s="301">
        <f t="shared" ref="Z64:Z72" si="27">SUM(Y64/0.77)</f>
        <v>-0.77922077922077915</v>
      </c>
      <c r="AA64" s="301">
        <f t="shared" ref="AA64:AA71" si="28">SUM(Z64+0.6)</f>
        <v>-0.17922077922077917</v>
      </c>
      <c r="AB64" s="16"/>
    </row>
    <row r="65" spans="1:28" ht="52.5" customHeight="1" x14ac:dyDescent="0.7">
      <c r="A65" s="65"/>
      <c r="B65" s="215" t="s">
        <v>140</v>
      </c>
      <c r="C65" s="27"/>
      <c r="D65" s="48"/>
      <c r="E65" s="188"/>
      <c r="F65" s="64"/>
      <c r="G65" s="84"/>
      <c r="H65" s="84"/>
      <c r="I65" s="79"/>
      <c r="J65" s="17">
        <f t="shared" si="24"/>
        <v>-0.6</v>
      </c>
      <c r="K65" s="16">
        <f t="shared" ref="K65:K73" si="29">SUM(J65/0.77)</f>
        <v>-0.77922077922077915</v>
      </c>
      <c r="L65" s="16">
        <f t="shared" si="25"/>
        <v>-0.17922077922077917</v>
      </c>
      <c r="N65" s="16"/>
      <c r="P65" s="354"/>
      <c r="Q65" s="224" t="s">
        <v>86</v>
      </c>
      <c r="R65" s="352"/>
      <c r="S65" s="355"/>
      <c r="T65" s="355"/>
      <c r="U65" s="683"/>
      <c r="V65" s="683"/>
      <c r="W65" s="683"/>
      <c r="X65" s="683"/>
      <c r="Y65" s="300">
        <f t="shared" si="26"/>
        <v>-0.6</v>
      </c>
      <c r="Z65" s="301">
        <f t="shared" si="27"/>
        <v>-0.77922077922077915</v>
      </c>
      <c r="AA65" s="301">
        <f t="shared" si="28"/>
        <v>-0.17922077922077917</v>
      </c>
      <c r="AB65" s="16"/>
    </row>
    <row r="66" spans="1:28" ht="52.5" customHeight="1" x14ac:dyDescent="0.6">
      <c r="A66" s="306">
        <v>561</v>
      </c>
      <c r="B66" s="309" t="s">
        <v>79</v>
      </c>
      <c r="C66" s="310"/>
      <c r="D66" s="312"/>
      <c r="E66" s="312"/>
      <c r="F66" s="307"/>
      <c r="G66" s="307">
        <v>29.99</v>
      </c>
      <c r="H66" s="307">
        <v>28.49</v>
      </c>
      <c r="I66" s="308">
        <f>L66</f>
        <v>38.768831168831163</v>
      </c>
      <c r="J66" s="300">
        <f t="shared" si="24"/>
        <v>29.389999999999997</v>
      </c>
      <c r="K66" s="301">
        <f t="shared" si="29"/>
        <v>38.168831168831161</v>
      </c>
      <c r="L66" s="301">
        <f t="shared" si="25"/>
        <v>38.768831168831163</v>
      </c>
      <c r="N66" s="16"/>
      <c r="P66" s="306">
        <v>3000</v>
      </c>
      <c r="Q66" s="309" t="s">
        <v>83</v>
      </c>
      <c r="R66" s="310"/>
      <c r="S66" s="312"/>
      <c r="T66" s="312"/>
      <c r="U66" s="307">
        <v>2</v>
      </c>
      <c r="V66" s="308">
        <v>18.989999999999998</v>
      </c>
      <c r="W66" s="308">
        <v>18.23</v>
      </c>
      <c r="X66" s="308">
        <f t="shared" ref="X66:X72" si="30">AA66</f>
        <v>24.483116883116882</v>
      </c>
      <c r="Y66" s="300">
        <f t="shared" si="26"/>
        <v>18.389999999999997</v>
      </c>
      <c r="Z66" s="301">
        <f t="shared" si="27"/>
        <v>23.88311688311688</v>
      </c>
      <c r="AA66" s="301">
        <f t="shared" si="28"/>
        <v>24.483116883116882</v>
      </c>
      <c r="AB66" s="16"/>
    </row>
    <row r="67" spans="1:28" ht="52.5" customHeight="1" x14ac:dyDescent="0.65">
      <c r="A67" s="306">
        <v>562</v>
      </c>
      <c r="B67" s="309" t="s">
        <v>45</v>
      </c>
      <c r="C67" s="708"/>
      <c r="D67" s="709"/>
      <c r="E67" s="312"/>
      <c r="F67" s="307"/>
      <c r="G67" s="307">
        <v>23.99</v>
      </c>
      <c r="H67" s="307">
        <v>23.22</v>
      </c>
      <c r="I67" s="308">
        <f>L67</f>
        <v>30.976623376623373</v>
      </c>
      <c r="J67" s="300">
        <f t="shared" si="24"/>
        <v>23.389999999999997</v>
      </c>
      <c r="K67" s="301">
        <f t="shared" si="29"/>
        <v>30.376623376623371</v>
      </c>
      <c r="L67" s="301">
        <f t="shared" si="25"/>
        <v>30.976623376623373</v>
      </c>
      <c r="N67" s="16"/>
      <c r="P67" s="306">
        <v>3001</v>
      </c>
      <c r="Q67" s="366" t="s">
        <v>79</v>
      </c>
      <c r="R67" s="310"/>
      <c r="S67" s="312"/>
      <c r="T67" s="312"/>
      <c r="U67" s="307"/>
      <c r="V67" s="307">
        <v>27.99</v>
      </c>
      <c r="W67" s="307">
        <v>25.73</v>
      </c>
      <c r="X67" s="308">
        <f t="shared" si="30"/>
        <v>36.171428571428571</v>
      </c>
      <c r="Y67" s="300">
        <f t="shared" si="26"/>
        <v>27.389999999999997</v>
      </c>
      <c r="Z67" s="301">
        <f t="shared" si="27"/>
        <v>35.571428571428569</v>
      </c>
      <c r="AA67" s="301">
        <f t="shared" si="28"/>
        <v>36.171428571428571</v>
      </c>
      <c r="AB67" s="16"/>
    </row>
    <row r="68" spans="1:28" ht="52.5" customHeight="1" x14ac:dyDescent="0.6">
      <c r="A68" s="306">
        <v>568</v>
      </c>
      <c r="B68" s="309" t="s">
        <v>111</v>
      </c>
      <c r="C68" s="310"/>
      <c r="D68" s="312"/>
      <c r="E68" s="312"/>
      <c r="F68" s="307"/>
      <c r="G68" s="307">
        <v>16.989999999999998</v>
      </c>
      <c r="H68" s="307">
        <v>16.68</v>
      </c>
      <c r="I68" s="308">
        <f>L68</f>
        <v>21.930519480519479</v>
      </c>
      <c r="J68" s="300">
        <f>G68-0.45</f>
        <v>16.54</v>
      </c>
      <c r="K68" s="301">
        <f t="shared" si="29"/>
        <v>21.480519480519479</v>
      </c>
      <c r="L68" s="301">
        <f>SUM(K68+0.45)</f>
        <v>21.930519480519479</v>
      </c>
      <c r="N68" s="16"/>
      <c r="P68" s="306">
        <v>3002</v>
      </c>
      <c r="Q68" s="309" t="s">
        <v>45</v>
      </c>
      <c r="R68" s="310"/>
      <c r="S68" s="325"/>
      <c r="T68" s="312"/>
      <c r="U68" s="307">
        <v>2</v>
      </c>
      <c r="V68" s="308">
        <v>20.98</v>
      </c>
      <c r="W68" s="308">
        <v>19.82</v>
      </c>
      <c r="X68" s="308">
        <f t="shared" si="30"/>
        <v>27.067532467532466</v>
      </c>
      <c r="Y68" s="300">
        <f t="shared" si="26"/>
        <v>20.38</v>
      </c>
      <c r="Z68" s="301">
        <f t="shared" si="27"/>
        <v>26.467532467532465</v>
      </c>
      <c r="AA68" s="301">
        <f t="shared" si="28"/>
        <v>27.067532467532466</v>
      </c>
      <c r="AB68" s="16"/>
    </row>
    <row r="69" spans="1:28" ht="52.5" customHeight="1" x14ac:dyDescent="0.6">
      <c r="A69" s="306">
        <v>565</v>
      </c>
      <c r="B69" s="309" t="s">
        <v>138</v>
      </c>
      <c r="C69" s="310"/>
      <c r="D69" s="312"/>
      <c r="E69" s="312"/>
      <c r="F69" s="307"/>
      <c r="G69" s="307">
        <v>16.989999999999998</v>
      </c>
      <c r="H69" s="307">
        <v>16.68</v>
      </c>
      <c r="I69" s="308">
        <f>L69</f>
        <v>21.930519480519479</v>
      </c>
      <c r="J69" s="300">
        <f>G69-0.45</f>
        <v>16.54</v>
      </c>
      <c r="K69" s="301">
        <f t="shared" si="29"/>
        <v>21.480519480519479</v>
      </c>
      <c r="L69" s="301">
        <f>SUM(K69+0.45)</f>
        <v>21.930519480519479</v>
      </c>
      <c r="N69" s="16"/>
      <c r="P69" s="306">
        <v>3004</v>
      </c>
      <c r="Q69" s="309" t="s">
        <v>85</v>
      </c>
      <c r="R69" s="310"/>
      <c r="S69" s="312"/>
      <c r="T69" s="312"/>
      <c r="U69" s="356"/>
      <c r="V69" s="307">
        <v>33.99</v>
      </c>
      <c r="W69" s="307">
        <v>28.49</v>
      </c>
      <c r="X69" s="308">
        <f t="shared" si="30"/>
        <v>43.963636363636368</v>
      </c>
      <c r="Y69" s="300">
        <f t="shared" si="26"/>
        <v>33.39</v>
      </c>
      <c r="Z69" s="301">
        <f t="shared" si="27"/>
        <v>43.363636363636367</v>
      </c>
      <c r="AA69" s="301">
        <f t="shared" si="28"/>
        <v>43.963636363636368</v>
      </c>
      <c r="AB69" s="16"/>
    </row>
    <row r="70" spans="1:28" ht="52.5" customHeight="1" x14ac:dyDescent="0.7">
      <c r="A70" s="195"/>
      <c r="B70" s="218" t="s">
        <v>633</v>
      </c>
      <c r="C70" s="193"/>
      <c r="D70" s="196"/>
      <c r="E70" s="188"/>
      <c r="F70" s="195"/>
      <c r="G70" s="196"/>
      <c r="H70" s="196"/>
      <c r="I70" s="197"/>
      <c r="J70" s="17">
        <f>G70-0.6</f>
        <v>-0.6</v>
      </c>
      <c r="K70" s="16">
        <f t="shared" si="29"/>
        <v>-0.77922077922077915</v>
      </c>
      <c r="L70" s="16">
        <f>SUM(K70+0.6)</f>
        <v>-0.17922077922077917</v>
      </c>
      <c r="M70" s="16"/>
      <c r="N70" s="16"/>
      <c r="P70" s="306">
        <v>3006</v>
      </c>
      <c r="Q70" s="309" t="s">
        <v>68</v>
      </c>
      <c r="R70" s="310"/>
      <c r="S70" s="312"/>
      <c r="T70" s="312"/>
      <c r="U70" s="307">
        <v>2</v>
      </c>
      <c r="V70" s="308">
        <v>18.989999999999998</v>
      </c>
      <c r="W70" s="308">
        <v>18.23</v>
      </c>
      <c r="X70" s="308">
        <f t="shared" si="30"/>
        <v>24.483116883116882</v>
      </c>
      <c r="Y70" s="300">
        <f t="shared" si="26"/>
        <v>18.389999999999997</v>
      </c>
      <c r="Z70" s="301">
        <f t="shared" si="27"/>
        <v>23.88311688311688</v>
      </c>
      <c r="AA70" s="301">
        <f t="shared" si="28"/>
        <v>24.483116883116882</v>
      </c>
      <c r="AB70" s="16"/>
    </row>
    <row r="71" spans="1:28" ht="52.5" customHeight="1" x14ac:dyDescent="0.6">
      <c r="A71" s="306">
        <v>523</v>
      </c>
      <c r="B71" s="643" t="s">
        <v>634</v>
      </c>
      <c r="C71" s="643"/>
      <c r="D71" s="643"/>
      <c r="E71" s="312"/>
      <c r="F71" s="306"/>
      <c r="G71" s="307">
        <v>29.99</v>
      </c>
      <c r="H71" s="307">
        <v>28.49</v>
      </c>
      <c r="I71" s="308">
        <f>L71</f>
        <v>38.768831168831163</v>
      </c>
      <c r="J71" s="300">
        <f>G71-0.6</f>
        <v>29.389999999999997</v>
      </c>
      <c r="K71" s="301">
        <f t="shared" si="29"/>
        <v>38.168831168831161</v>
      </c>
      <c r="L71" s="301">
        <f>SUM(K71+0.6)</f>
        <v>38.768831168831163</v>
      </c>
      <c r="M71" s="16"/>
      <c r="N71" s="16"/>
      <c r="P71" s="306">
        <v>3007</v>
      </c>
      <c r="Q71" s="309" t="s">
        <v>30</v>
      </c>
      <c r="R71" s="310"/>
      <c r="S71" s="325"/>
      <c r="T71" s="312"/>
      <c r="U71" s="307">
        <v>2</v>
      </c>
      <c r="V71" s="308">
        <v>20.98</v>
      </c>
      <c r="W71" s="308">
        <v>19.82</v>
      </c>
      <c r="X71" s="308">
        <f t="shared" si="30"/>
        <v>27.067532467532466</v>
      </c>
      <c r="Y71" s="300">
        <f t="shared" si="26"/>
        <v>20.38</v>
      </c>
      <c r="Z71" s="301">
        <f t="shared" si="27"/>
        <v>26.467532467532465</v>
      </c>
      <c r="AA71" s="301">
        <f t="shared" si="28"/>
        <v>27.067532467532466</v>
      </c>
      <c r="AB71" s="16"/>
    </row>
    <row r="72" spans="1:28" ht="52.5" customHeight="1" x14ac:dyDescent="0.6">
      <c r="A72" s="306">
        <v>527</v>
      </c>
      <c r="B72" s="643" t="s">
        <v>635</v>
      </c>
      <c r="C72" s="643"/>
      <c r="D72" s="643"/>
      <c r="E72" s="312"/>
      <c r="F72" s="307"/>
      <c r="G72" s="307">
        <v>23.99</v>
      </c>
      <c r="H72" s="307">
        <v>23.22</v>
      </c>
      <c r="I72" s="308">
        <f>L72</f>
        <v>30.976623376623373</v>
      </c>
      <c r="J72" s="300">
        <f>G72-0.6</f>
        <v>23.389999999999997</v>
      </c>
      <c r="K72" s="301">
        <f t="shared" si="29"/>
        <v>30.376623376623371</v>
      </c>
      <c r="L72" s="301">
        <f>SUM(K72+0.6)</f>
        <v>30.976623376623373</v>
      </c>
      <c r="M72" s="16"/>
      <c r="N72" s="16"/>
      <c r="P72" s="306">
        <v>3009</v>
      </c>
      <c r="Q72" s="309" t="s">
        <v>51</v>
      </c>
      <c r="R72" s="310"/>
      <c r="S72" s="312"/>
      <c r="T72" s="312"/>
      <c r="U72" s="306"/>
      <c r="V72" s="307">
        <v>29.99</v>
      </c>
      <c r="W72" s="307">
        <v>25.7</v>
      </c>
      <c r="X72" s="308">
        <f t="shared" si="30"/>
        <v>38.834545454545456</v>
      </c>
      <c r="Y72" s="300">
        <f>V72-0.38</f>
        <v>29.61</v>
      </c>
      <c r="Z72" s="301">
        <f t="shared" si="27"/>
        <v>38.454545454545453</v>
      </c>
      <c r="AA72" s="301">
        <f>SUM(Z72+0.38)</f>
        <v>38.834545454545456</v>
      </c>
      <c r="AB72" s="16"/>
    </row>
    <row r="73" spans="1:28" ht="52.5" customHeight="1" x14ac:dyDescent="0.65">
      <c r="A73" s="306">
        <v>520</v>
      </c>
      <c r="B73" s="309" t="s">
        <v>66</v>
      </c>
      <c r="C73" s="310"/>
      <c r="D73" s="554"/>
      <c r="E73" s="312"/>
      <c r="F73" s="307">
        <v>4</v>
      </c>
      <c r="G73" s="307">
        <v>25.99</v>
      </c>
      <c r="H73" s="307">
        <v>18.23</v>
      </c>
      <c r="I73" s="308">
        <f>L73</f>
        <v>33.574025974025972</v>
      </c>
      <c r="J73" s="300">
        <f>G73-0.6</f>
        <v>25.389999999999997</v>
      </c>
      <c r="K73" s="301">
        <f t="shared" si="29"/>
        <v>32.97402597402597</v>
      </c>
      <c r="L73" s="301">
        <f>SUM(K73+0.6)</f>
        <v>33.574025974025972</v>
      </c>
      <c r="M73" s="16"/>
      <c r="N73" s="16"/>
      <c r="P73" s="332"/>
      <c r="Q73" s="667" t="s">
        <v>285</v>
      </c>
      <c r="R73" s="686"/>
      <c r="S73" s="686"/>
      <c r="T73" s="686"/>
      <c r="U73" s="686"/>
      <c r="V73" s="686"/>
      <c r="W73" s="686"/>
      <c r="X73" s="687"/>
      <c r="Y73" s="300"/>
      <c r="Z73" s="301"/>
      <c r="AA73" s="301"/>
      <c r="AB73" s="16"/>
    </row>
    <row r="74" spans="1:28" ht="52.5" customHeight="1" x14ac:dyDescent="0.6">
      <c r="A74" s="227"/>
      <c r="B74" s="249"/>
      <c r="C74" s="249"/>
      <c r="D74" s="249"/>
      <c r="E74" s="249"/>
      <c r="F74" s="225"/>
      <c r="G74" s="225"/>
      <c r="H74" s="225"/>
      <c r="I74" s="226"/>
      <c r="J74" s="17"/>
      <c r="K74" s="16"/>
      <c r="L74" s="16"/>
      <c r="M74" s="16"/>
      <c r="N74" s="16"/>
      <c r="P74" s="306">
        <v>3043</v>
      </c>
      <c r="Q74" s="309" t="s">
        <v>79</v>
      </c>
      <c r="R74" s="310"/>
      <c r="S74" s="312"/>
      <c r="T74" s="312"/>
      <c r="U74" s="306"/>
      <c r="V74" s="307">
        <v>30.98</v>
      </c>
      <c r="W74" s="307">
        <v>28.49</v>
      </c>
      <c r="X74" s="308">
        <f>AA74</f>
        <v>40.054545454545455</v>
      </c>
      <c r="Y74" s="300">
        <f t="shared" ref="Y74:Y86" si="31">V74-0.6</f>
        <v>30.38</v>
      </c>
      <c r="Z74" s="301">
        <f t="shared" ref="Z74:Z86" si="32">SUM(Y74/0.77)</f>
        <v>39.454545454545453</v>
      </c>
      <c r="AA74" s="301">
        <f t="shared" ref="AA74:AA86" si="33">SUM(Z74+0.6)</f>
        <v>40.054545454545455</v>
      </c>
      <c r="AB74" s="16"/>
    </row>
    <row r="75" spans="1:28" ht="52.5" customHeight="1" x14ac:dyDescent="0.6">
      <c r="A75" s="227"/>
      <c r="B75" s="249"/>
      <c r="C75" s="249"/>
      <c r="D75" s="249"/>
      <c r="E75" s="249"/>
      <c r="F75" s="225"/>
      <c r="G75" s="225"/>
      <c r="H75" s="225"/>
      <c r="I75" s="226"/>
      <c r="J75" s="17"/>
      <c r="K75" s="16"/>
      <c r="L75" s="16"/>
      <c r="M75" s="16"/>
      <c r="N75" s="16"/>
      <c r="P75" s="306">
        <v>3044</v>
      </c>
      <c r="Q75" s="309" t="s">
        <v>45</v>
      </c>
      <c r="R75" s="310"/>
      <c r="S75" s="312"/>
      <c r="T75" s="312"/>
      <c r="U75" s="307"/>
      <c r="V75" s="307">
        <v>23.98</v>
      </c>
      <c r="W75" s="307">
        <v>23.22</v>
      </c>
      <c r="X75" s="308">
        <f>AA75</f>
        <v>30.963636363636365</v>
      </c>
      <c r="Y75" s="300">
        <f t="shared" si="31"/>
        <v>23.38</v>
      </c>
      <c r="Z75" s="301">
        <f t="shared" si="32"/>
        <v>30.363636363636363</v>
      </c>
      <c r="AA75" s="301">
        <f t="shared" si="33"/>
        <v>30.963636363636365</v>
      </c>
      <c r="AB75" s="16"/>
    </row>
    <row r="76" spans="1:28" ht="52.5" customHeight="1" x14ac:dyDescent="0.6">
      <c r="A76" s="227"/>
      <c r="B76" s="249"/>
      <c r="C76" s="249"/>
      <c r="D76" s="249"/>
      <c r="E76" s="249"/>
      <c r="F76" s="225"/>
      <c r="G76" s="225"/>
      <c r="H76" s="225"/>
      <c r="I76" s="226"/>
      <c r="J76" s="17"/>
      <c r="K76" s="16"/>
      <c r="L76" s="16"/>
      <c r="M76" s="16"/>
      <c r="N76" s="16"/>
      <c r="P76" s="306">
        <v>3045</v>
      </c>
      <c r="Q76" s="309" t="s">
        <v>30</v>
      </c>
      <c r="R76" s="310"/>
      <c r="S76" s="312"/>
      <c r="T76" s="312"/>
      <c r="U76" s="307"/>
      <c r="V76" s="307">
        <v>23.98</v>
      </c>
      <c r="W76" s="307">
        <v>23.22</v>
      </c>
      <c r="X76" s="308">
        <f>AA76</f>
        <v>30.963636363636365</v>
      </c>
      <c r="Y76" s="300">
        <f t="shared" si="31"/>
        <v>23.38</v>
      </c>
      <c r="Z76" s="301">
        <f t="shared" si="32"/>
        <v>30.363636363636363</v>
      </c>
      <c r="AA76" s="301">
        <f t="shared" si="33"/>
        <v>30.963636363636365</v>
      </c>
      <c r="AB76" s="16"/>
    </row>
    <row r="77" spans="1:28" ht="52.5" customHeight="1" x14ac:dyDescent="0.65">
      <c r="A77" s="227"/>
      <c r="B77" s="249"/>
      <c r="C77" s="249"/>
      <c r="D77" s="249"/>
      <c r="E77" s="249"/>
      <c r="F77" s="225"/>
      <c r="G77" s="225"/>
      <c r="H77" s="225"/>
      <c r="I77" s="226"/>
      <c r="J77" s="17"/>
      <c r="K77" s="16"/>
      <c r="L77" s="16"/>
      <c r="M77" s="16"/>
      <c r="N77" s="16"/>
      <c r="P77" s="354"/>
      <c r="Q77" s="224" t="s">
        <v>84</v>
      </c>
      <c r="R77" s="352"/>
      <c r="S77" s="355"/>
      <c r="T77" s="442"/>
      <c r="U77" s="683"/>
      <c r="V77" s="683"/>
      <c r="W77" s="683"/>
      <c r="X77" s="683"/>
      <c r="Y77" s="300">
        <f t="shared" si="31"/>
        <v>-0.6</v>
      </c>
      <c r="Z77" s="301">
        <f t="shared" si="32"/>
        <v>-0.77922077922077915</v>
      </c>
      <c r="AA77" s="301">
        <f t="shared" si="33"/>
        <v>-0.17922077922077917</v>
      </c>
      <c r="AB77" s="16"/>
    </row>
    <row r="78" spans="1:28" ht="52.5" customHeight="1" x14ac:dyDescent="0.6">
      <c r="A78" s="227"/>
      <c r="B78" s="249"/>
      <c r="C78" s="249"/>
      <c r="D78" s="249"/>
      <c r="E78" s="249"/>
      <c r="F78" s="225"/>
      <c r="G78" s="225"/>
      <c r="H78" s="225"/>
      <c r="I78" s="226"/>
      <c r="J78" s="17"/>
      <c r="K78" s="16"/>
      <c r="L78" s="16"/>
      <c r="N78" s="16"/>
      <c r="P78" s="306">
        <v>3010</v>
      </c>
      <c r="Q78" s="309" t="s">
        <v>83</v>
      </c>
      <c r="R78" s="310"/>
      <c r="S78" s="312"/>
      <c r="T78" s="312"/>
      <c r="U78" s="307">
        <v>2</v>
      </c>
      <c r="V78" s="308">
        <v>18.989999999999998</v>
      </c>
      <c r="W78" s="308">
        <v>18.23</v>
      </c>
      <c r="X78" s="308">
        <f>AA78</f>
        <v>24.483116883116882</v>
      </c>
      <c r="Y78" s="300">
        <f t="shared" si="31"/>
        <v>18.389999999999997</v>
      </c>
      <c r="Z78" s="301">
        <f t="shared" si="32"/>
        <v>23.88311688311688</v>
      </c>
      <c r="AA78" s="301">
        <f t="shared" si="33"/>
        <v>24.483116883116882</v>
      </c>
      <c r="AB78" s="16"/>
    </row>
    <row r="79" spans="1:28" ht="52.5" customHeight="1" x14ac:dyDescent="0.6">
      <c r="A79" s="227"/>
      <c r="B79" s="249"/>
      <c r="C79" s="249"/>
      <c r="D79" s="249"/>
      <c r="E79" s="249"/>
      <c r="F79" s="225"/>
      <c r="G79" s="225"/>
      <c r="H79" s="225"/>
      <c r="I79" s="226"/>
      <c r="J79" s="17"/>
      <c r="K79" s="16"/>
      <c r="L79" s="16"/>
      <c r="M79" s="16"/>
      <c r="N79" s="16"/>
      <c r="P79" s="306">
        <v>3011</v>
      </c>
      <c r="Q79" s="309" t="s">
        <v>79</v>
      </c>
      <c r="R79" s="310"/>
      <c r="S79" s="312"/>
      <c r="T79" s="312"/>
      <c r="U79" s="307"/>
      <c r="V79" s="307">
        <v>27.99</v>
      </c>
      <c r="W79" s="307">
        <v>25.73</v>
      </c>
      <c r="X79" s="308">
        <f>AA79</f>
        <v>36.171428571428571</v>
      </c>
      <c r="Y79" s="300">
        <f t="shared" si="31"/>
        <v>27.389999999999997</v>
      </c>
      <c r="Z79" s="301">
        <f t="shared" si="32"/>
        <v>35.571428571428569</v>
      </c>
      <c r="AA79" s="301">
        <f t="shared" si="33"/>
        <v>36.171428571428571</v>
      </c>
      <c r="AB79" s="16"/>
    </row>
    <row r="80" spans="1:28" ht="52.5" customHeight="1" x14ac:dyDescent="0.6">
      <c r="A80" s="227"/>
      <c r="B80" s="249"/>
      <c r="C80" s="249"/>
      <c r="D80" s="249"/>
      <c r="E80" s="249"/>
      <c r="F80" s="225"/>
      <c r="G80" s="225"/>
      <c r="H80" s="225"/>
      <c r="I80" s="226"/>
      <c r="J80" s="17"/>
      <c r="K80" s="16"/>
      <c r="L80" s="16"/>
      <c r="M80" s="16"/>
      <c r="N80" s="16"/>
      <c r="P80" s="306">
        <v>3012</v>
      </c>
      <c r="Q80" s="309" t="s">
        <v>45</v>
      </c>
      <c r="R80" s="310"/>
      <c r="S80" s="325"/>
      <c r="T80" s="312"/>
      <c r="U80" s="307">
        <v>2</v>
      </c>
      <c r="V80" s="308">
        <v>20.98</v>
      </c>
      <c r="W80" s="308">
        <v>19.82</v>
      </c>
      <c r="X80" s="308">
        <f>AA80</f>
        <v>27.067532467532466</v>
      </c>
      <c r="Y80" s="300">
        <f t="shared" si="31"/>
        <v>20.38</v>
      </c>
      <c r="Z80" s="301">
        <f t="shared" si="32"/>
        <v>26.467532467532465</v>
      </c>
      <c r="AA80" s="301">
        <f t="shared" si="33"/>
        <v>27.067532467532466</v>
      </c>
      <c r="AB80" s="16"/>
    </row>
    <row r="81" spans="1:28" ht="52.5" customHeight="1" x14ac:dyDescent="0.6">
      <c r="A81" s="227"/>
      <c r="B81" s="249"/>
      <c r="C81" s="249"/>
      <c r="D81" s="249"/>
      <c r="E81" s="249"/>
      <c r="F81" s="225"/>
      <c r="G81" s="225"/>
      <c r="H81" s="225"/>
      <c r="I81" s="226"/>
      <c r="J81" s="17"/>
      <c r="K81" s="16"/>
      <c r="L81" s="16"/>
      <c r="M81" s="16"/>
      <c r="N81" s="16"/>
      <c r="P81" s="306">
        <v>3016</v>
      </c>
      <c r="Q81" s="309" t="s">
        <v>68</v>
      </c>
      <c r="R81" s="310"/>
      <c r="S81" s="312"/>
      <c r="T81" s="312"/>
      <c r="U81" s="307">
        <v>2</v>
      </c>
      <c r="V81" s="308">
        <v>18.989999999999998</v>
      </c>
      <c r="W81" s="308">
        <v>18.23</v>
      </c>
      <c r="X81" s="308">
        <f>AA81</f>
        <v>24.483116883116882</v>
      </c>
      <c r="Y81" s="300">
        <f t="shared" si="31"/>
        <v>18.389999999999997</v>
      </c>
      <c r="Z81" s="301">
        <f t="shared" si="32"/>
        <v>23.88311688311688</v>
      </c>
      <c r="AA81" s="301">
        <f t="shared" si="33"/>
        <v>24.483116883116882</v>
      </c>
      <c r="AB81" s="16"/>
    </row>
    <row r="82" spans="1:28" ht="52.5" customHeight="1" x14ac:dyDescent="0.6">
      <c r="A82" s="227"/>
      <c r="B82" s="249"/>
      <c r="C82" s="249"/>
      <c r="D82" s="249"/>
      <c r="E82" s="249"/>
      <c r="F82" s="225"/>
      <c r="G82" s="225"/>
      <c r="H82" s="225"/>
      <c r="I82" s="226"/>
      <c r="J82" s="17"/>
      <c r="K82" s="16"/>
      <c r="L82" s="16"/>
      <c r="M82" s="16"/>
      <c r="N82" s="16"/>
      <c r="P82" s="306">
        <v>3017</v>
      </c>
      <c r="Q82" s="309" t="s">
        <v>30</v>
      </c>
      <c r="R82" s="310"/>
      <c r="S82" s="325"/>
      <c r="T82" s="312"/>
      <c r="U82" s="307">
        <v>2</v>
      </c>
      <c r="V82" s="308">
        <v>20.98</v>
      </c>
      <c r="W82" s="308">
        <v>19.82</v>
      </c>
      <c r="X82" s="308">
        <f>AA82</f>
        <v>27.067532467532466</v>
      </c>
      <c r="Y82" s="300">
        <f t="shared" si="31"/>
        <v>20.38</v>
      </c>
      <c r="Z82" s="301">
        <f t="shared" si="32"/>
        <v>26.467532467532465</v>
      </c>
      <c r="AA82" s="301">
        <f t="shared" si="33"/>
        <v>27.067532467532466</v>
      </c>
      <c r="AB82" s="16"/>
    </row>
    <row r="83" spans="1:28" ht="52.5" customHeight="1" x14ac:dyDescent="0.65">
      <c r="A83" s="227"/>
      <c r="B83" s="249"/>
      <c r="C83" s="249"/>
      <c r="D83" s="249"/>
      <c r="E83" s="249"/>
      <c r="F83" s="225"/>
      <c r="G83" s="225"/>
      <c r="H83" s="225"/>
      <c r="I83" s="226"/>
      <c r="J83" s="17"/>
      <c r="K83" s="16"/>
      <c r="L83" s="16"/>
      <c r="M83" s="16"/>
      <c r="N83" s="16"/>
      <c r="P83" s="354"/>
      <c r="Q83" s="224" t="s">
        <v>80</v>
      </c>
      <c r="R83" s="352"/>
      <c r="S83" s="355"/>
      <c r="T83" s="442">
        <f>V83-W83</f>
        <v>0</v>
      </c>
      <c r="U83" s="683"/>
      <c r="V83" s="683"/>
      <c r="W83" s="683"/>
      <c r="X83" s="683"/>
      <c r="Y83" s="300">
        <f t="shared" si="31"/>
        <v>-0.6</v>
      </c>
      <c r="Z83" s="301">
        <f t="shared" si="32"/>
        <v>-0.77922077922077915</v>
      </c>
      <c r="AA83" s="301">
        <f t="shared" si="33"/>
        <v>-0.17922077922077917</v>
      </c>
      <c r="AB83" s="16"/>
    </row>
    <row r="84" spans="1:28" ht="52.5" customHeight="1" x14ac:dyDescent="0.6">
      <c r="A84" s="227"/>
      <c r="B84" s="249"/>
      <c r="C84" s="249"/>
      <c r="D84" s="249"/>
      <c r="E84" s="249"/>
      <c r="F84" s="225"/>
      <c r="G84" s="225"/>
      <c r="H84" s="225"/>
      <c r="I84" s="226"/>
      <c r="J84" s="17"/>
      <c r="K84" s="16"/>
      <c r="L84" s="16"/>
      <c r="M84" s="16"/>
      <c r="N84" s="16"/>
      <c r="P84" s="306">
        <v>3021</v>
      </c>
      <c r="Q84" s="309" t="s">
        <v>79</v>
      </c>
      <c r="R84" s="310"/>
      <c r="S84" s="312"/>
      <c r="T84" s="312"/>
      <c r="U84" s="307"/>
      <c r="V84" s="307">
        <v>27.99</v>
      </c>
      <c r="W84" s="307">
        <v>25.73</v>
      </c>
      <c r="X84" s="308">
        <f>AA84</f>
        <v>36.171428571428571</v>
      </c>
      <c r="Y84" s="300">
        <f t="shared" si="31"/>
        <v>27.389999999999997</v>
      </c>
      <c r="Z84" s="301">
        <f t="shared" si="32"/>
        <v>35.571428571428569</v>
      </c>
      <c r="AA84" s="301">
        <f t="shared" si="33"/>
        <v>36.171428571428571</v>
      </c>
      <c r="AB84" s="16"/>
    </row>
    <row r="85" spans="1:28" ht="52.5" customHeight="1" x14ac:dyDescent="0.6">
      <c r="A85" s="227"/>
      <c r="B85" s="249"/>
      <c r="C85" s="249"/>
      <c r="D85" s="249"/>
      <c r="E85" s="249"/>
      <c r="F85" s="225"/>
      <c r="G85" s="225"/>
      <c r="H85" s="225"/>
      <c r="I85" s="226"/>
      <c r="J85" s="17"/>
      <c r="K85" s="16"/>
      <c r="L85" s="16"/>
      <c r="M85" s="301"/>
      <c r="N85" s="301"/>
      <c r="O85" s="302"/>
      <c r="P85" s="306">
        <v>3022</v>
      </c>
      <c r="Q85" s="309" t="s">
        <v>45</v>
      </c>
      <c r="R85" s="310"/>
      <c r="S85" s="325"/>
      <c r="T85" s="312"/>
      <c r="U85" s="307">
        <v>2</v>
      </c>
      <c r="V85" s="308">
        <v>20.98</v>
      </c>
      <c r="W85" s="308">
        <v>19.82</v>
      </c>
      <c r="X85" s="308">
        <f>AA85</f>
        <v>27.067532467532466</v>
      </c>
      <c r="Y85" s="300">
        <f t="shared" si="31"/>
        <v>20.38</v>
      </c>
      <c r="Z85" s="301">
        <f t="shared" si="32"/>
        <v>26.467532467532465</v>
      </c>
      <c r="AA85" s="301">
        <f t="shared" si="33"/>
        <v>27.067532467532466</v>
      </c>
    </row>
    <row r="86" spans="1:28" ht="52.5" customHeight="1" x14ac:dyDescent="0.6">
      <c r="A86" s="227"/>
      <c r="B86" s="249"/>
      <c r="C86" s="249"/>
      <c r="D86" s="249"/>
      <c r="E86" s="249"/>
      <c r="F86" s="225"/>
      <c r="G86" s="225"/>
      <c r="H86" s="225"/>
      <c r="I86" s="226"/>
      <c r="J86" s="17"/>
      <c r="K86" s="16"/>
      <c r="L86" s="16"/>
      <c r="M86" s="301"/>
      <c r="N86" s="301"/>
      <c r="O86" s="302"/>
      <c r="P86" s="306">
        <v>3027</v>
      </c>
      <c r="Q86" s="309" t="s">
        <v>30</v>
      </c>
      <c r="R86" s="310"/>
      <c r="S86" s="325"/>
      <c r="T86" s="312"/>
      <c r="U86" s="307">
        <v>2</v>
      </c>
      <c r="V86" s="308">
        <v>20.98</v>
      </c>
      <c r="W86" s="308">
        <v>19.82</v>
      </c>
      <c r="X86" s="308">
        <f>AA86</f>
        <v>27.067532467532466</v>
      </c>
      <c r="Y86" s="300">
        <f t="shared" si="31"/>
        <v>20.38</v>
      </c>
      <c r="Z86" s="301">
        <f t="shared" si="32"/>
        <v>26.467532467532465</v>
      </c>
      <c r="AA86" s="301">
        <f t="shared" si="33"/>
        <v>27.067532467532466</v>
      </c>
      <c r="AB86" s="16"/>
    </row>
    <row r="87" spans="1:28" ht="52.5" customHeight="1" x14ac:dyDescent="0.65">
      <c r="A87" s="227"/>
      <c r="B87" s="249"/>
      <c r="C87" s="249"/>
      <c r="D87" s="249"/>
      <c r="E87" s="249"/>
      <c r="F87" s="225"/>
      <c r="G87" s="225"/>
      <c r="H87" s="225"/>
      <c r="I87" s="226"/>
      <c r="J87" s="17"/>
      <c r="K87" s="16"/>
      <c r="L87" s="16"/>
      <c r="M87" s="301"/>
      <c r="N87" s="301"/>
      <c r="O87" s="302"/>
      <c r="P87" s="360"/>
      <c r="Q87" s="684" t="s">
        <v>425</v>
      </c>
      <c r="R87" s="685"/>
      <c r="S87" s="685"/>
      <c r="T87" s="685"/>
      <c r="U87" s="685"/>
      <c r="V87" s="685"/>
      <c r="W87" s="685"/>
      <c r="X87" s="685"/>
      <c r="Y87" s="300"/>
      <c r="Z87" s="301"/>
      <c r="AA87" s="301"/>
      <c r="AB87" s="16"/>
    </row>
    <row r="88" spans="1:28" ht="52.5" customHeight="1" x14ac:dyDescent="0.6">
      <c r="A88" s="227"/>
      <c r="B88" s="249"/>
      <c r="C88" s="249"/>
      <c r="D88" s="249"/>
      <c r="E88" s="249"/>
      <c r="F88" s="225"/>
      <c r="G88" s="225"/>
      <c r="H88" s="225"/>
      <c r="I88" s="226"/>
      <c r="J88" s="17"/>
      <c r="K88" s="16"/>
      <c r="L88" s="16"/>
      <c r="M88" s="301"/>
      <c r="N88" s="301"/>
      <c r="O88" s="302"/>
      <c r="P88" s="303">
        <v>3067</v>
      </c>
      <c r="Q88" s="309" t="s">
        <v>30</v>
      </c>
      <c r="R88" s="310"/>
      <c r="S88" s="325"/>
      <c r="T88" s="312"/>
      <c r="U88" s="307">
        <v>2</v>
      </c>
      <c r="V88" s="308">
        <v>23.98</v>
      </c>
      <c r="W88" s="308">
        <v>23.22</v>
      </c>
      <c r="X88" s="308">
        <f>AA88</f>
        <v>30.963636363636365</v>
      </c>
      <c r="Y88" s="300">
        <f>V88-0.6</f>
        <v>23.38</v>
      </c>
      <c r="Z88" s="301">
        <f>SUM(Y88/0.77)</f>
        <v>30.363636363636363</v>
      </c>
      <c r="AA88" s="301">
        <f>SUM(Z88+0.6)</f>
        <v>30.963636363636365</v>
      </c>
      <c r="AB88" s="16"/>
    </row>
    <row r="89" spans="1:28" ht="52.5" customHeight="1" x14ac:dyDescent="0.6">
      <c r="A89" s="227"/>
      <c r="B89" s="249"/>
      <c r="C89" s="249"/>
      <c r="D89" s="249"/>
      <c r="E89" s="249"/>
      <c r="F89" s="225"/>
      <c r="G89" s="225"/>
      <c r="H89" s="225"/>
      <c r="I89" s="226"/>
      <c r="J89" s="17"/>
      <c r="K89" s="16"/>
      <c r="L89" s="16"/>
      <c r="M89" s="301"/>
      <c r="N89" s="301"/>
      <c r="O89" s="302"/>
      <c r="P89" s="306">
        <v>3065</v>
      </c>
      <c r="Q89" s="309" t="s">
        <v>51</v>
      </c>
      <c r="R89" s="310"/>
      <c r="S89" s="312"/>
      <c r="T89" s="312"/>
      <c r="U89" s="307">
        <v>18.149999999999999</v>
      </c>
      <c r="V89" s="307">
        <v>9.99</v>
      </c>
      <c r="W89" s="307">
        <v>14.99</v>
      </c>
      <c r="X89" s="308">
        <f>AA89</f>
        <v>12.86051948051948</v>
      </c>
      <c r="Y89" s="300">
        <f>V89-0.38</f>
        <v>9.61</v>
      </c>
      <c r="Z89" s="301">
        <f>SUM(Y89/0.77)</f>
        <v>12.480519480519479</v>
      </c>
      <c r="AA89" s="301">
        <f>SUM(Z89+0.38)</f>
        <v>12.86051948051948</v>
      </c>
      <c r="AB89" s="16"/>
    </row>
    <row r="90" spans="1:28" ht="58.5" customHeight="1" x14ac:dyDescent="0.6">
      <c r="A90" s="227"/>
      <c r="B90" s="249"/>
      <c r="C90" s="249"/>
      <c r="D90" s="249"/>
      <c r="E90" s="249"/>
      <c r="F90" s="225"/>
      <c r="G90" s="225"/>
      <c r="H90" s="225"/>
      <c r="I90" s="226"/>
      <c r="J90" s="17"/>
      <c r="K90" s="16"/>
      <c r="L90" s="16"/>
      <c r="M90" s="301"/>
      <c r="N90" s="301"/>
      <c r="O90" s="302"/>
      <c r="P90" s="346"/>
      <c r="Q90" s="347"/>
      <c r="R90" s="347"/>
      <c r="S90" s="348"/>
      <c r="T90" s="348"/>
      <c r="U90" s="348"/>
      <c r="V90" s="348"/>
      <c r="W90" s="348"/>
      <c r="X90" s="357"/>
      <c r="Y90" s="300"/>
      <c r="Z90" s="301"/>
      <c r="AA90" s="301"/>
      <c r="AB90" s="16"/>
    </row>
    <row r="91" spans="1:28" ht="58.5" customHeight="1" x14ac:dyDescent="0.6">
      <c r="A91" s="227"/>
      <c r="B91" s="249"/>
      <c r="C91" s="249"/>
      <c r="D91" s="249"/>
      <c r="E91" s="249"/>
      <c r="F91" s="225"/>
      <c r="G91" s="225"/>
      <c r="H91" s="225"/>
      <c r="I91" s="226"/>
      <c r="J91" s="17"/>
      <c r="K91" s="16"/>
      <c r="L91" s="16"/>
      <c r="M91" s="301"/>
      <c r="N91" s="301"/>
      <c r="O91" s="302"/>
      <c r="P91" s="346"/>
      <c r="Q91" s="347"/>
      <c r="R91" s="347"/>
      <c r="S91" s="348"/>
      <c r="T91" s="348"/>
      <c r="U91" s="348"/>
      <c r="V91" s="348"/>
      <c r="W91" s="348"/>
      <c r="X91" s="357"/>
      <c r="Y91" s="300"/>
      <c r="Z91" s="301"/>
      <c r="AA91" s="301"/>
      <c r="AB91" s="16"/>
    </row>
    <row r="92" spans="1:28" ht="58.5" customHeight="1" x14ac:dyDescent="0.6">
      <c r="A92" s="93" t="s">
        <v>78</v>
      </c>
      <c r="B92" s="96" t="s">
        <v>77</v>
      </c>
      <c r="C92" s="95"/>
      <c r="D92" s="94"/>
      <c r="E92" s="94"/>
      <c r="F92" s="93"/>
      <c r="G92" s="93" t="s">
        <v>76</v>
      </c>
      <c r="H92" s="93" t="s">
        <v>76</v>
      </c>
      <c r="I92" s="93" t="s">
        <v>75</v>
      </c>
      <c r="J92" s="17" t="e">
        <f>G92-0.36</f>
        <v>#VALUE!</v>
      </c>
      <c r="K92" s="16" t="e">
        <f>SUM(J93/0.77)</f>
        <v>#VALUE!</v>
      </c>
      <c r="L92" s="16" t="e">
        <f>SUM(K92+0.36)</f>
        <v>#VALUE!</v>
      </c>
      <c r="M92" s="301"/>
      <c r="N92" s="301"/>
      <c r="O92" s="302"/>
      <c r="P92" s="93" t="s">
        <v>78</v>
      </c>
      <c r="Q92" s="95" t="s">
        <v>77</v>
      </c>
      <c r="R92" s="95"/>
      <c r="S92" s="106"/>
      <c r="T92" s="106"/>
      <c r="U92" s="93"/>
      <c r="V92" s="93" t="s">
        <v>76</v>
      </c>
      <c r="W92" s="93" t="s">
        <v>76</v>
      </c>
      <c r="X92" s="93" t="s">
        <v>75</v>
      </c>
      <c r="AB92" s="16"/>
    </row>
    <row r="93" spans="1:28" ht="58.5" customHeight="1" x14ac:dyDescent="0.6">
      <c r="A93" s="89" t="s">
        <v>74</v>
      </c>
      <c r="B93" s="92"/>
      <c r="C93" s="91"/>
      <c r="D93" s="90"/>
      <c r="E93" s="90" t="s">
        <v>610</v>
      </c>
      <c r="F93" s="89" t="s">
        <v>15</v>
      </c>
      <c r="G93" s="89" t="s">
        <v>73</v>
      </c>
      <c r="H93" s="89" t="s">
        <v>611</v>
      </c>
      <c r="I93" s="89" t="s">
        <v>72</v>
      </c>
      <c r="J93" s="17" t="e">
        <f>G93-0.36</f>
        <v>#VALUE!</v>
      </c>
      <c r="K93" s="16">
        <f>SUM(Y36/0.77)</f>
        <v>-0.77922077922077915</v>
      </c>
      <c r="L93" s="16">
        <f>SUM(K93+0.36)</f>
        <v>-0.41922077922077916</v>
      </c>
      <c r="M93" s="301"/>
      <c r="N93" s="301"/>
      <c r="O93" s="302"/>
      <c r="P93" s="102" t="s">
        <v>74</v>
      </c>
      <c r="Q93" s="105"/>
      <c r="R93" s="104"/>
      <c r="S93" s="103"/>
      <c r="T93" s="103" t="s">
        <v>610</v>
      </c>
      <c r="U93" s="102" t="s">
        <v>15</v>
      </c>
      <c r="V93" s="102" t="s">
        <v>73</v>
      </c>
      <c r="W93" s="102" t="s">
        <v>611</v>
      </c>
      <c r="X93" s="102" t="s">
        <v>72</v>
      </c>
      <c r="AB93" s="16"/>
    </row>
    <row r="94" spans="1:28" ht="58.5" customHeight="1" x14ac:dyDescent="0.6">
      <c r="A94" s="700" t="s">
        <v>231</v>
      </c>
      <c r="B94" s="701"/>
      <c r="C94" s="701"/>
      <c r="D94" s="701"/>
      <c r="E94" s="701"/>
      <c r="F94" s="701"/>
      <c r="G94" s="701"/>
      <c r="H94" s="701"/>
      <c r="I94" s="702"/>
      <c r="M94" s="301"/>
      <c r="N94" s="301"/>
      <c r="O94" s="302"/>
      <c r="P94" s="700" t="s">
        <v>231</v>
      </c>
      <c r="Q94" s="701"/>
      <c r="R94" s="701"/>
      <c r="S94" s="701"/>
      <c r="T94" s="701"/>
      <c r="U94" s="701"/>
      <c r="V94" s="701"/>
      <c r="W94" s="701"/>
      <c r="X94" s="702"/>
      <c r="Z94" s="14"/>
      <c r="AA94" s="14"/>
      <c r="AB94" s="16"/>
    </row>
    <row r="95" spans="1:28" ht="58.5" customHeight="1" x14ac:dyDescent="0.7">
      <c r="A95" s="681" t="s">
        <v>217</v>
      </c>
      <c r="B95" s="681"/>
      <c r="C95" s="681"/>
      <c r="D95" s="681"/>
      <c r="E95" s="681"/>
      <c r="F95" s="681"/>
      <c r="G95" s="681"/>
      <c r="H95" s="681"/>
      <c r="I95" s="681"/>
      <c r="J95" s="300"/>
      <c r="K95" s="301"/>
      <c r="L95" s="301"/>
      <c r="M95" s="301"/>
      <c r="N95" s="301"/>
      <c r="O95" s="302"/>
      <c r="P95" s="674" t="s">
        <v>107</v>
      </c>
      <c r="Q95" s="675"/>
      <c r="R95" s="675"/>
      <c r="S95" s="675"/>
      <c r="T95" s="675"/>
      <c r="U95" s="675"/>
      <c r="V95" s="675"/>
      <c r="W95" s="675"/>
      <c r="X95" s="676"/>
      <c r="Y95" s="300">
        <f>V95-0.6</f>
        <v>-0.6</v>
      </c>
      <c r="Z95" s="301">
        <f t="shared" ref="Z95:Z101" si="34">SUM(Y95/0.77)</f>
        <v>-0.77922077922077915</v>
      </c>
      <c r="AA95" s="301">
        <f>SUM(Z95+0.6)</f>
        <v>-0.17922077922077917</v>
      </c>
      <c r="AB95" s="16"/>
    </row>
    <row r="96" spans="1:28" ht="58.5" customHeight="1" x14ac:dyDescent="0.6">
      <c r="A96" s="306">
        <v>4320</v>
      </c>
      <c r="B96" s="383" t="s">
        <v>523</v>
      </c>
      <c r="C96" s="384"/>
      <c r="D96" s="384"/>
      <c r="E96" s="424"/>
      <c r="F96" s="306"/>
      <c r="G96" s="307">
        <v>30.23</v>
      </c>
      <c r="H96" s="307">
        <v>30.23</v>
      </c>
      <c r="I96" s="308">
        <f t="shared" ref="I96:I103" si="35">L96</f>
        <v>39.080519480519477</v>
      </c>
      <c r="J96" s="300">
        <f t="shared" ref="J96:J102" si="36">G96-0.6</f>
        <v>29.63</v>
      </c>
      <c r="K96" s="301">
        <f t="shared" ref="K96:K103" si="37">SUM(J96/0.77)</f>
        <v>38.480519480519476</v>
      </c>
      <c r="L96" s="301">
        <f>SUM(K96+0.6)</f>
        <v>39.080519480519477</v>
      </c>
      <c r="M96" s="301"/>
      <c r="N96" s="301"/>
      <c r="O96" s="302"/>
      <c r="P96" s="306">
        <v>1136</v>
      </c>
      <c r="Q96" s="309" t="s">
        <v>398</v>
      </c>
      <c r="R96" s="310"/>
      <c r="S96" s="311"/>
      <c r="T96" s="312"/>
      <c r="U96" s="306"/>
      <c r="V96" s="307">
        <v>32.99</v>
      </c>
      <c r="W96" s="307">
        <v>31.22</v>
      </c>
      <c r="X96" s="307">
        <f t="shared" ref="X96:X101" si="38">AA96</f>
        <v>42.664935064935065</v>
      </c>
      <c r="Y96" s="300">
        <f t="shared" ref="Y96:Y119" si="39">V96-0.6</f>
        <v>32.39</v>
      </c>
      <c r="Z96" s="301">
        <f t="shared" si="34"/>
        <v>42.064935064935064</v>
      </c>
      <c r="AA96" s="301">
        <f t="shared" ref="AA96:AA119" si="40">SUM(Z96+0.6)</f>
        <v>42.664935064935065</v>
      </c>
      <c r="AB96" s="16"/>
    </row>
    <row r="97" spans="1:28" ht="58.5" customHeight="1" x14ac:dyDescent="0.6">
      <c r="A97" s="306">
        <v>4361</v>
      </c>
      <c r="B97" s="304" t="s">
        <v>382</v>
      </c>
      <c r="C97" s="305"/>
      <c r="D97" s="305"/>
      <c r="E97" s="424"/>
      <c r="F97" s="306"/>
      <c r="G97" s="307">
        <v>54.23</v>
      </c>
      <c r="H97" s="307">
        <v>54.23</v>
      </c>
      <c r="I97" s="308">
        <f t="shared" si="35"/>
        <v>70.249350649350632</v>
      </c>
      <c r="J97" s="300">
        <f t="shared" si="36"/>
        <v>53.629999999999995</v>
      </c>
      <c r="K97" s="301">
        <f t="shared" si="37"/>
        <v>69.649350649350637</v>
      </c>
      <c r="L97" s="301">
        <f t="shared" ref="L97:L102" si="41">SUM(K97+0.6)</f>
        <v>70.249350649350632</v>
      </c>
      <c r="M97" s="301"/>
      <c r="N97" s="301"/>
      <c r="O97" s="302"/>
      <c r="P97" s="306">
        <v>1149</v>
      </c>
      <c r="Q97" s="309" t="s">
        <v>399</v>
      </c>
      <c r="R97" s="310"/>
      <c r="S97" s="312"/>
      <c r="T97" s="312"/>
      <c r="U97" s="307"/>
      <c r="V97" s="307">
        <v>27.98</v>
      </c>
      <c r="W97" s="307">
        <v>27.22</v>
      </c>
      <c r="X97" s="307">
        <f t="shared" si="38"/>
        <v>36.158441558441559</v>
      </c>
      <c r="Y97" s="300">
        <f t="shared" si="39"/>
        <v>27.38</v>
      </c>
      <c r="Z97" s="301">
        <f t="shared" si="34"/>
        <v>35.558441558441558</v>
      </c>
      <c r="AA97" s="301">
        <f t="shared" si="40"/>
        <v>36.158441558441559</v>
      </c>
      <c r="AB97" s="16"/>
    </row>
    <row r="98" spans="1:28" ht="58.5" customHeight="1" x14ac:dyDescent="0.65">
      <c r="A98" s="303">
        <v>4321</v>
      </c>
      <c r="B98" s="402" t="s">
        <v>579</v>
      </c>
      <c r="C98" s="403"/>
      <c r="D98" s="403"/>
      <c r="E98" s="424"/>
      <c r="F98" s="307"/>
      <c r="G98" s="307">
        <v>30.23</v>
      </c>
      <c r="H98" s="307">
        <v>30.23</v>
      </c>
      <c r="I98" s="308">
        <f t="shared" si="35"/>
        <v>39.080519480519477</v>
      </c>
      <c r="J98" s="300">
        <f t="shared" si="36"/>
        <v>29.63</v>
      </c>
      <c r="K98" s="301">
        <f t="shared" si="37"/>
        <v>38.480519480519476</v>
      </c>
      <c r="L98" s="301">
        <f t="shared" si="41"/>
        <v>39.080519480519477</v>
      </c>
      <c r="M98" s="301"/>
      <c r="N98" s="301"/>
      <c r="O98" s="302"/>
      <c r="P98" s="313">
        <v>1148</v>
      </c>
      <c r="Q98" s="314" t="s">
        <v>400</v>
      </c>
      <c r="R98" s="315"/>
      <c r="S98" s="316"/>
      <c r="T98" s="312"/>
      <c r="U98" s="317"/>
      <c r="V98" s="317">
        <v>28.99</v>
      </c>
      <c r="W98" s="317">
        <v>28.24</v>
      </c>
      <c r="X98" s="317">
        <f t="shared" si="38"/>
        <v>37.470129870129867</v>
      </c>
      <c r="Y98" s="300">
        <f t="shared" si="39"/>
        <v>28.389999999999997</v>
      </c>
      <c r="Z98" s="301">
        <f t="shared" si="34"/>
        <v>36.870129870129865</v>
      </c>
      <c r="AA98" s="301">
        <f t="shared" si="40"/>
        <v>37.470129870129867</v>
      </c>
      <c r="AB98" s="16"/>
    </row>
    <row r="99" spans="1:28" ht="58.5" customHeight="1" x14ac:dyDescent="0.6">
      <c r="A99" s="303">
        <v>4340</v>
      </c>
      <c r="B99" s="513" t="s">
        <v>705</v>
      </c>
      <c r="C99" s="514"/>
      <c r="D99" s="514"/>
      <c r="E99" s="516"/>
      <c r="F99" s="307"/>
      <c r="G99" s="303">
        <v>31.46</v>
      </c>
      <c r="H99" s="303">
        <v>33.229999999999997</v>
      </c>
      <c r="I99" s="324">
        <f t="shared" ref="I99:I100" si="42">L99</f>
        <v>40.677922077922076</v>
      </c>
      <c r="J99" s="300">
        <f t="shared" ref="J99:J100" si="43">G99-0.6</f>
        <v>30.86</v>
      </c>
      <c r="K99" s="301">
        <f t="shared" ref="K99:K100" si="44">SUM(J99/0.77)</f>
        <v>40.077922077922075</v>
      </c>
      <c r="L99" s="301">
        <f t="shared" ref="L99:L100" si="45">SUM(K99+0.6)</f>
        <v>40.677922077922076</v>
      </c>
      <c r="M99" s="301"/>
      <c r="N99" s="301"/>
      <c r="O99" s="302"/>
      <c r="P99" s="318">
        <v>1130</v>
      </c>
      <c r="Q99" s="319" t="s">
        <v>401</v>
      </c>
      <c r="R99" s="320"/>
      <c r="S99" s="321"/>
      <c r="T99" s="312"/>
      <c r="U99" s="318"/>
      <c r="V99" s="322">
        <v>32.99</v>
      </c>
      <c r="W99" s="322">
        <v>31.22</v>
      </c>
      <c r="X99" s="322">
        <f t="shared" si="38"/>
        <v>42.664935064935065</v>
      </c>
      <c r="Y99" s="300">
        <f t="shared" si="39"/>
        <v>32.39</v>
      </c>
      <c r="Z99" s="301">
        <f t="shared" si="34"/>
        <v>42.064935064935064</v>
      </c>
      <c r="AA99" s="301">
        <f t="shared" si="40"/>
        <v>42.664935064935065</v>
      </c>
      <c r="AB99" s="16"/>
    </row>
    <row r="100" spans="1:28" ht="58.5" customHeight="1" x14ac:dyDescent="0.6">
      <c r="A100" s="303">
        <v>4341</v>
      </c>
      <c r="B100" s="513" t="s">
        <v>706</v>
      </c>
      <c r="C100" s="514"/>
      <c r="D100" s="514"/>
      <c r="E100" s="516"/>
      <c r="F100" s="307"/>
      <c r="G100" s="307">
        <v>30.41</v>
      </c>
      <c r="H100" s="307">
        <v>31.23</v>
      </c>
      <c r="I100" s="308">
        <f t="shared" si="42"/>
        <v>39.31428571428571</v>
      </c>
      <c r="J100" s="300">
        <f t="shared" si="43"/>
        <v>29.81</v>
      </c>
      <c r="K100" s="301">
        <f t="shared" si="44"/>
        <v>38.714285714285708</v>
      </c>
      <c r="L100" s="301">
        <f t="shared" si="45"/>
        <v>39.31428571428571</v>
      </c>
      <c r="M100" s="301"/>
      <c r="N100" s="301"/>
      <c r="O100" s="302"/>
      <c r="P100" s="318">
        <v>1135</v>
      </c>
      <c r="Q100" s="319" t="s">
        <v>402</v>
      </c>
      <c r="R100" s="320"/>
      <c r="S100" s="321"/>
      <c r="T100" s="312"/>
      <c r="U100" s="318"/>
      <c r="V100" s="322">
        <v>32.99</v>
      </c>
      <c r="W100" s="322">
        <v>31.22</v>
      </c>
      <c r="X100" s="322">
        <f t="shared" si="38"/>
        <v>42.664935064935065</v>
      </c>
      <c r="Y100" s="300">
        <f t="shared" si="39"/>
        <v>32.39</v>
      </c>
      <c r="Z100" s="301">
        <f t="shared" si="34"/>
        <v>42.064935064935064</v>
      </c>
      <c r="AA100" s="301">
        <f t="shared" si="40"/>
        <v>42.664935064935065</v>
      </c>
      <c r="AB100" s="16"/>
    </row>
    <row r="101" spans="1:28" ht="58.5" customHeight="1" x14ac:dyDescent="0.65">
      <c r="A101" s="306">
        <v>4300</v>
      </c>
      <c r="B101" s="626" t="s">
        <v>383</v>
      </c>
      <c r="C101" s="627"/>
      <c r="D101" s="627"/>
      <c r="E101" s="424"/>
      <c r="F101" s="323"/>
      <c r="G101" s="303">
        <v>33.229999999999997</v>
      </c>
      <c r="H101" s="303">
        <v>33.229999999999997</v>
      </c>
      <c r="I101" s="324">
        <f t="shared" si="35"/>
        <v>42.976623376623373</v>
      </c>
      <c r="J101" s="300">
        <f t="shared" si="36"/>
        <v>32.629999999999995</v>
      </c>
      <c r="K101" s="301">
        <f t="shared" si="37"/>
        <v>42.376623376623371</v>
      </c>
      <c r="L101" s="301">
        <f t="shared" si="41"/>
        <v>42.976623376623373</v>
      </c>
      <c r="M101" s="301"/>
      <c r="N101" s="301"/>
      <c r="O101" s="302"/>
      <c r="P101" s="306">
        <v>1151</v>
      </c>
      <c r="Q101" s="309" t="s">
        <v>403</v>
      </c>
      <c r="R101" s="310"/>
      <c r="S101" s="312"/>
      <c r="T101" s="312"/>
      <c r="U101" s="307"/>
      <c r="V101" s="307">
        <v>27.98</v>
      </c>
      <c r="W101" s="307">
        <v>27.22</v>
      </c>
      <c r="X101" s="307">
        <f t="shared" si="38"/>
        <v>36.158441558441559</v>
      </c>
      <c r="Y101" s="300">
        <f t="shared" si="39"/>
        <v>27.38</v>
      </c>
      <c r="Z101" s="301">
        <f t="shared" si="34"/>
        <v>35.558441558441558</v>
      </c>
      <c r="AA101" s="301">
        <f t="shared" si="40"/>
        <v>36.158441558441559</v>
      </c>
      <c r="AB101" s="16"/>
    </row>
    <row r="102" spans="1:28" ht="58.5" customHeight="1" x14ac:dyDescent="0.7">
      <c r="A102" s="306">
        <v>4303</v>
      </c>
      <c r="B102" s="643" t="s">
        <v>384</v>
      </c>
      <c r="C102" s="643"/>
      <c r="D102" s="626"/>
      <c r="E102" s="424"/>
      <c r="F102" s="306"/>
      <c r="G102" s="307">
        <v>31.23</v>
      </c>
      <c r="H102" s="307">
        <v>31.23</v>
      </c>
      <c r="I102" s="308">
        <f t="shared" si="35"/>
        <v>40.37922077922078</v>
      </c>
      <c r="J102" s="300">
        <f t="shared" si="36"/>
        <v>30.63</v>
      </c>
      <c r="K102" s="301">
        <f t="shared" si="37"/>
        <v>39.779220779220779</v>
      </c>
      <c r="L102" s="301">
        <f t="shared" si="41"/>
        <v>40.37922077922078</v>
      </c>
      <c r="M102" s="301"/>
      <c r="N102" s="301"/>
      <c r="O102" s="302"/>
      <c r="P102" s="674" t="s">
        <v>212</v>
      </c>
      <c r="Q102" s="675"/>
      <c r="R102" s="675"/>
      <c r="S102" s="675"/>
      <c r="T102" s="675"/>
      <c r="U102" s="675"/>
      <c r="V102" s="675"/>
      <c r="W102" s="675"/>
      <c r="X102" s="676"/>
      <c r="Y102" s="300">
        <f t="shared" si="39"/>
        <v>-0.6</v>
      </c>
      <c r="Z102" s="301">
        <f t="shared" ref="Z102:Z112" si="46">SUM(Y102/0.77)</f>
        <v>-0.77922077922077915</v>
      </c>
      <c r="AA102" s="301">
        <f t="shared" si="40"/>
        <v>-0.17922077922077917</v>
      </c>
      <c r="AB102" s="16"/>
    </row>
    <row r="103" spans="1:28" ht="58.5" customHeight="1" x14ac:dyDescent="0.6">
      <c r="A103" s="306">
        <v>4304</v>
      </c>
      <c r="B103" s="570" t="s">
        <v>839</v>
      </c>
      <c r="C103" s="570"/>
      <c r="D103" s="570"/>
      <c r="E103" s="590"/>
      <c r="F103" s="306"/>
      <c r="G103" s="307">
        <v>28.15</v>
      </c>
      <c r="H103" s="307">
        <v>28.15</v>
      </c>
      <c r="I103" s="307">
        <f t="shared" si="35"/>
        <v>36.444935064935066</v>
      </c>
      <c r="J103" s="300">
        <f>G103-0.38</f>
        <v>27.77</v>
      </c>
      <c r="K103" s="301">
        <f t="shared" si="37"/>
        <v>36.064935064935064</v>
      </c>
      <c r="L103" s="301">
        <f>SUM(K103+0.38)</f>
        <v>36.444935064935066</v>
      </c>
      <c r="M103" s="301"/>
      <c r="N103" s="301"/>
      <c r="O103" s="302"/>
      <c r="P103" s="306">
        <v>511</v>
      </c>
      <c r="Q103" s="309" t="s">
        <v>404</v>
      </c>
      <c r="R103" s="310"/>
      <c r="S103" s="325"/>
      <c r="T103" s="312"/>
      <c r="U103" s="307"/>
      <c r="V103" s="307">
        <v>29.99</v>
      </c>
      <c r="W103" s="307">
        <v>28.49</v>
      </c>
      <c r="X103" s="307">
        <f>AA103</f>
        <v>38.768831168831163</v>
      </c>
      <c r="Y103" s="300">
        <f t="shared" si="39"/>
        <v>29.389999999999997</v>
      </c>
      <c r="Z103" s="301">
        <f t="shared" si="46"/>
        <v>38.168831168831161</v>
      </c>
      <c r="AA103" s="301">
        <f t="shared" si="40"/>
        <v>38.768831168831163</v>
      </c>
      <c r="AB103" s="16"/>
    </row>
    <row r="104" spans="1:28" ht="58.5" customHeight="1" x14ac:dyDescent="0.7">
      <c r="A104" s="677" t="s">
        <v>106</v>
      </c>
      <c r="B104" s="678"/>
      <c r="C104" s="678"/>
      <c r="D104" s="678"/>
      <c r="E104" s="678"/>
      <c r="F104" s="678"/>
      <c r="G104" s="678"/>
      <c r="H104" s="678"/>
      <c r="I104" s="706"/>
      <c r="J104" s="302"/>
      <c r="K104" s="326"/>
      <c r="L104" s="326"/>
      <c r="M104" s="301"/>
      <c r="N104" s="301"/>
      <c r="O104" s="302"/>
      <c r="P104" s="306">
        <v>512</v>
      </c>
      <c r="Q104" s="309" t="s">
        <v>405</v>
      </c>
      <c r="R104" s="310"/>
      <c r="S104" s="312"/>
      <c r="T104" s="312"/>
      <c r="U104" s="307"/>
      <c r="V104" s="307">
        <v>23.99</v>
      </c>
      <c r="W104" s="307">
        <v>23.22</v>
      </c>
      <c r="X104" s="307">
        <f>AA104</f>
        <v>30.976623376623373</v>
      </c>
      <c r="Y104" s="300">
        <f t="shared" si="39"/>
        <v>23.389999999999997</v>
      </c>
      <c r="Z104" s="301">
        <f t="shared" si="46"/>
        <v>30.376623376623371</v>
      </c>
      <c r="AA104" s="301">
        <f t="shared" si="40"/>
        <v>30.976623376623373</v>
      </c>
      <c r="AB104" s="16"/>
    </row>
    <row r="105" spans="1:28" ht="58.5" customHeight="1" x14ac:dyDescent="0.6">
      <c r="A105" s="306">
        <v>3415</v>
      </c>
      <c r="B105" s="309" t="s">
        <v>385</v>
      </c>
      <c r="C105" s="310"/>
      <c r="D105" s="327"/>
      <c r="E105" s="307"/>
      <c r="F105" s="306"/>
      <c r="G105" s="307">
        <v>40.99</v>
      </c>
      <c r="H105" s="307">
        <v>40.229999999999997</v>
      </c>
      <c r="I105" s="308">
        <f t="shared" ref="I105:I109" si="47">L105</f>
        <v>53.054545454545455</v>
      </c>
      <c r="J105" s="300">
        <f>G105-0.6</f>
        <v>40.39</v>
      </c>
      <c r="K105" s="301">
        <f t="shared" ref="K105:K109" si="48">SUM(J105/0.77)</f>
        <v>52.454545454545453</v>
      </c>
      <c r="L105" s="301">
        <f>SUM(K105+0.6)</f>
        <v>53.054545454545455</v>
      </c>
      <c r="M105" s="301"/>
      <c r="N105" s="301"/>
      <c r="O105" s="302"/>
      <c r="P105" s="306">
        <v>514</v>
      </c>
      <c r="Q105" s="309" t="s">
        <v>406</v>
      </c>
      <c r="R105" s="310"/>
      <c r="S105" s="312"/>
      <c r="T105" s="312"/>
      <c r="U105" s="307" t="s">
        <v>35</v>
      </c>
      <c r="V105" s="307">
        <v>22.89</v>
      </c>
      <c r="W105" s="307">
        <v>22.04</v>
      </c>
      <c r="X105" s="307">
        <f>AA105</f>
        <v>29.548051948051949</v>
      </c>
      <c r="Y105" s="300">
        <f t="shared" si="39"/>
        <v>22.29</v>
      </c>
      <c r="Z105" s="301">
        <f t="shared" si="46"/>
        <v>28.948051948051948</v>
      </c>
      <c r="AA105" s="301">
        <f t="shared" si="40"/>
        <v>29.548051948051949</v>
      </c>
      <c r="AB105" s="16"/>
    </row>
    <row r="106" spans="1:28" ht="58.5" customHeight="1" x14ac:dyDescent="0.7">
      <c r="A106" s="306">
        <v>3436</v>
      </c>
      <c r="B106" s="309" t="s">
        <v>667</v>
      </c>
      <c r="C106" s="310"/>
      <c r="D106" s="327"/>
      <c r="E106" s="307"/>
      <c r="F106" s="306"/>
      <c r="G106" s="307">
        <v>34.479999999999997</v>
      </c>
      <c r="H106" s="307">
        <v>33.22</v>
      </c>
      <c r="I106" s="308">
        <f>L106</f>
        <v>44.599999999999994</v>
      </c>
      <c r="J106" s="300">
        <f>G106-0.6</f>
        <v>33.879999999999995</v>
      </c>
      <c r="K106" s="301">
        <f t="shared" si="48"/>
        <v>43.999999999999993</v>
      </c>
      <c r="L106" s="301">
        <f>SUM(K106+0.6)</f>
        <v>44.599999999999994</v>
      </c>
      <c r="M106" s="301"/>
      <c r="N106" s="301"/>
      <c r="O106" s="302"/>
      <c r="P106" s="707" t="s">
        <v>105</v>
      </c>
      <c r="Q106" s="707"/>
      <c r="R106" s="707"/>
      <c r="S106" s="707"/>
      <c r="T106" s="707"/>
      <c r="U106" s="707"/>
      <c r="V106" s="707"/>
      <c r="W106" s="707"/>
      <c r="X106" s="707"/>
      <c r="Y106" s="300">
        <f t="shared" si="39"/>
        <v>-0.6</v>
      </c>
      <c r="Z106" s="301">
        <f t="shared" si="46"/>
        <v>-0.77922077922077915</v>
      </c>
      <c r="AA106" s="301">
        <f t="shared" si="40"/>
        <v>-0.17922077922077917</v>
      </c>
      <c r="AB106" s="16"/>
    </row>
    <row r="107" spans="1:28" ht="58.5" customHeight="1" x14ac:dyDescent="0.6">
      <c r="A107" s="306">
        <v>3431</v>
      </c>
      <c r="B107" s="309" t="s">
        <v>684</v>
      </c>
      <c r="C107" s="310"/>
      <c r="D107" s="327"/>
      <c r="E107" s="307"/>
      <c r="F107" s="306"/>
      <c r="G107" s="307">
        <v>31.2</v>
      </c>
      <c r="H107" s="307"/>
      <c r="I107" s="308">
        <f>L107</f>
        <v>40.340259740259739</v>
      </c>
      <c r="J107" s="300">
        <f>G107-0.6</f>
        <v>30.599999999999998</v>
      </c>
      <c r="K107" s="301">
        <f t="shared" si="48"/>
        <v>39.740259740259738</v>
      </c>
      <c r="L107" s="301">
        <f>SUM(K107+0.6)</f>
        <v>40.340259740259739</v>
      </c>
      <c r="M107" s="301"/>
      <c r="N107" s="301"/>
      <c r="O107" s="302"/>
      <c r="P107" s="306">
        <v>3101</v>
      </c>
      <c r="Q107" s="309" t="s">
        <v>407</v>
      </c>
      <c r="R107" s="310"/>
      <c r="S107" s="312"/>
      <c r="T107" s="312"/>
      <c r="U107" s="306"/>
      <c r="V107" s="307">
        <v>33.99</v>
      </c>
      <c r="W107" s="307">
        <v>31.22</v>
      </c>
      <c r="X107" s="307">
        <f t="shared" ref="X107:X119" si="49">AA107</f>
        <v>43.963636363636368</v>
      </c>
      <c r="Y107" s="300">
        <f t="shared" si="39"/>
        <v>33.39</v>
      </c>
      <c r="Z107" s="301">
        <f t="shared" si="46"/>
        <v>43.363636363636367</v>
      </c>
      <c r="AA107" s="301">
        <f t="shared" si="40"/>
        <v>43.963636363636368</v>
      </c>
      <c r="AB107" s="16"/>
    </row>
    <row r="108" spans="1:28" ht="58.5" customHeight="1" x14ac:dyDescent="0.6">
      <c r="A108" s="306">
        <v>3400</v>
      </c>
      <c r="B108" s="309" t="s">
        <v>552</v>
      </c>
      <c r="C108" s="310"/>
      <c r="D108" s="327"/>
      <c r="E108" s="307"/>
      <c r="F108" s="306"/>
      <c r="G108" s="307">
        <v>34.479999999999997</v>
      </c>
      <c r="H108" s="307">
        <v>33.22</v>
      </c>
      <c r="I108" s="308">
        <f t="shared" si="47"/>
        <v>44.599999999999994</v>
      </c>
      <c r="J108" s="300">
        <f>G108-0.6</f>
        <v>33.879999999999995</v>
      </c>
      <c r="K108" s="301">
        <f t="shared" si="48"/>
        <v>43.999999999999993</v>
      </c>
      <c r="L108" s="301">
        <f t="shared" ref="L108" si="50">SUM(K108+0.6)</f>
        <v>44.599999999999994</v>
      </c>
      <c r="M108" s="301"/>
      <c r="N108" s="301"/>
      <c r="O108" s="302"/>
      <c r="P108" s="306">
        <v>3102</v>
      </c>
      <c r="Q108" s="309" t="s">
        <v>408</v>
      </c>
      <c r="R108" s="310"/>
      <c r="S108" s="312"/>
      <c r="T108" s="312"/>
      <c r="U108" s="307">
        <v>2.37</v>
      </c>
      <c r="V108" s="307">
        <v>26.98</v>
      </c>
      <c r="W108" s="307">
        <v>27.22</v>
      </c>
      <c r="X108" s="307">
        <f t="shared" si="49"/>
        <v>34.859740259740256</v>
      </c>
      <c r="Y108" s="300">
        <f t="shared" si="39"/>
        <v>26.38</v>
      </c>
      <c r="Z108" s="301">
        <f t="shared" si="46"/>
        <v>34.259740259740255</v>
      </c>
      <c r="AA108" s="301">
        <f t="shared" si="40"/>
        <v>34.859740259740256</v>
      </c>
      <c r="AB108" s="16"/>
    </row>
    <row r="109" spans="1:28" ht="58.5" customHeight="1" x14ac:dyDescent="0.6">
      <c r="A109" s="306">
        <v>3401</v>
      </c>
      <c r="B109" s="309" t="s">
        <v>386</v>
      </c>
      <c r="C109" s="310"/>
      <c r="D109" s="327"/>
      <c r="E109" s="307"/>
      <c r="F109" s="307"/>
      <c r="G109" s="307">
        <v>29.98</v>
      </c>
      <c r="H109" s="307">
        <v>28.28</v>
      </c>
      <c r="I109" s="307">
        <f t="shared" si="47"/>
        <v>38.711038961038959</v>
      </c>
      <c r="J109" s="300">
        <f>G109-0.75</f>
        <v>29.23</v>
      </c>
      <c r="K109" s="301">
        <f t="shared" si="48"/>
        <v>37.961038961038959</v>
      </c>
      <c r="L109" s="301">
        <f>SUM(K109+0.75)</f>
        <v>38.711038961038959</v>
      </c>
      <c r="M109" s="301"/>
      <c r="N109" s="301"/>
      <c r="O109" s="302"/>
      <c r="P109" s="306">
        <v>3103</v>
      </c>
      <c r="Q109" s="309" t="s">
        <v>727</v>
      </c>
      <c r="R109" s="310"/>
      <c r="S109" s="312"/>
      <c r="T109" s="312"/>
      <c r="U109" s="307">
        <v>2.37</v>
      </c>
      <c r="V109" s="307">
        <v>26.98</v>
      </c>
      <c r="W109" s="307">
        <v>27.22</v>
      </c>
      <c r="X109" s="307">
        <f t="shared" ref="X109:X110" si="51">AA109</f>
        <v>34.859740259740256</v>
      </c>
      <c r="Y109" s="300">
        <f t="shared" ref="Y109:Y110" si="52">V109-0.6</f>
        <v>26.38</v>
      </c>
      <c r="Z109" s="301">
        <f t="shared" ref="Z109:Z110" si="53">SUM(Y109/0.77)</f>
        <v>34.259740259740255</v>
      </c>
      <c r="AA109" s="301">
        <f t="shared" ref="AA109:AA110" si="54">SUM(Z109+0.6)</f>
        <v>34.859740259740256</v>
      </c>
      <c r="AB109" s="16"/>
    </row>
    <row r="110" spans="1:28" ht="58.5" customHeight="1" x14ac:dyDescent="0.6">
      <c r="A110" s="568">
        <v>3435</v>
      </c>
      <c r="B110" s="310" t="s">
        <v>768</v>
      </c>
      <c r="C110" s="310"/>
      <c r="D110" s="327"/>
      <c r="E110" s="307"/>
      <c r="F110" s="307">
        <v>2</v>
      </c>
      <c r="G110" s="307">
        <v>27.98</v>
      </c>
      <c r="H110" s="307">
        <v>28.28</v>
      </c>
      <c r="I110" s="307">
        <f t="shared" ref="I110" si="55">L110</f>
        <v>36.113636363636367</v>
      </c>
      <c r="J110" s="300">
        <f>G110-0.75</f>
        <v>27.23</v>
      </c>
      <c r="K110" s="301">
        <f t="shared" ref="K110" si="56">SUM(J110/0.77)</f>
        <v>35.363636363636367</v>
      </c>
      <c r="L110" s="301">
        <f>SUM(K110+0.75)</f>
        <v>36.113636363636367</v>
      </c>
      <c r="M110" s="301"/>
      <c r="N110" s="301"/>
      <c r="O110" s="302"/>
      <c r="P110" s="306">
        <v>3104</v>
      </c>
      <c r="Q110" s="309" t="s">
        <v>728</v>
      </c>
      <c r="R110" s="310"/>
      <c r="S110" s="312"/>
      <c r="T110" s="312"/>
      <c r="U110" s="307">
        <v>2.37</v>
      </c>
      <c r="V110" s="307">
        <v>26.98</v>
      </c>
      <c r="W110" s="307">
        <v>27.22</v>
      </c>
      <c r="X110" s="307">
        <f t="shared" si="51"/>
        <v>34.859740259740256</v>
      </c>
      <c r="Y110" s="300">
        <f t="shared" si="52"/>
        <v>26.38</v>
      </c>
      <c r="Z110" s="301">
        <f t="shared" si="53"/>
        <v>34.259740259740255</v>
      </c>
      <c r="AA110" s="301">
        <f t="shared" si="54"/>
        <v>34.859740259740256</v>
      </c>
      <c r="AB110" s="16"/>
    </row>
    <row r="111" spans="1:28" ht="58.5" customHeight="1" x14ac:dyDescent="0.7">
      <c r="A111" s="674" t="s">
        <v>104</v>
      </c>
      <c r="B111" s="675"/>
      <c r="C111" s="675"/>
      <c r="D111" s="675"/>
      <c r="E111" s="675"/>
      <c r="F111" s="675"/>
      <c r="G111" s="675"/>
      <c r="H111" s="423"/>
      <c r="I111" s="363"/>
      <c r="J111" s="300"/>
      <c r="K111" s="301"/>
      <c r="L111" s="301"/>
      <c r="M111" s="301"/>
      <c r="N111" s="301"/>
      <c r="O111" s="302"/>
      <c r="P111" s="306">
        <v>3116</v>
      </c>
      <c r="Q111" s="309" t="s">
        <v>409</v>
      </c>
      <c r="R111" s="310"/>
      <c r="S111" s="312"/>
      <c r="T111" s="312"/>
      <c r="U111" s="306"/>
      <c r="V111" s="307">
        <v>33.99</v>
      </c>
      <c r="W111" s="307">
        <v>31.22</v>
      </c>
      <c r="X111" s="307">
        <f t="shared" si="49"/>
        <v>43.963636363636368</v>
      </c>
      <c r="Y111" s="300">
        <f t="shared" si="39"/>
        <v>33.39</v>
      </c>
      <c r="Z111" s="301">
        <f t="shared" si="46"/>
        <v>43.363636363636367</v>
      </c>
      <c r="AA111" s="301">
        <f t="shared" si="40"/>
        <v>43.963636363636368</v>
      </c>
      <c r="AB111" s="16"/>
    </row>
    <row r="112" spans="1:28" ht="58.5" customHeight="1" x14ac:dyDescent="0.6">
      <c r="A112" s="306">
        <v>1560</v>
      </c>
      <c r="B112" s="309" t="s">
        <v>388</v>
      </c>
      <c r="C112" s="310"/>
      <c r="D112" s="436"/>
      <c r="E112" s="307"/>
      <c r="F112" s="306"/>
      <c r="G112" s="307">
        <v>39.99</v>
      </c>
      <c r="H112" s="307">
        <v>38.24</v>
      </c>
      <c r="I112" s="308">
        <f t="shared" ref="I112:I117" si="57">L112</f>
        <v>51.755844155844159</v>
      </c>
      <c r="J112" s="300">
        <f t="shared" ref="J112:J117" si="58">G112-0.6</f>
        <v>39.39</v>
      </c>
      <c r="K112" s="301">
        <f t="shared" ref="K112:K118" si="59">SUM(J112/0.77)</f>
        <v>51.155844155844157</v>
      </c>
      <c r="L112" s="301">
        <f t="shared" ref="L112:L117" si="60">SUM(K112+0.6)</f>
        <v>51.755844155844159</v>
      </c>
      <c r="M112" s="301"/>
      <c r="N112" s="301"/>
      <c r="O112" s="302"/>
      <c r="P112" s="306">
        <v>3117</v>
      </c>
      <c r="Q112" s="309" t="s">
        <v>410</v>
      </c>
      <c r="R112" s="310"/>
      <c r="S112" s="325"/>
      <c r="T112" s="312"/>
      <c r="U112" s="307">
        <v>2.37</v>
      </c>
      <c r="V112" s="307">
        <v>26.98</v>
      </c>
      <c r="W112" s="307">
        <v>27.22</v>
      </c>
      <c r="X112" s="307">
        <f t="shared" si="49"/>
        <v>34.859740259740256</v>
      </c>
      <c r="Y112" s="300">
        <f t="shared" si="39"/>
        <v>26.38</v>
      </c>
      <c r="Z112" s="301">
        <f t="shared" si="46"/>
        <v>34.259740259740255</v>
      </c>
      <c r="AA112" s="301">
        <f t="shared" si="40"/>
        <v>34.859740259740256</v>
      </c>
      <c r="AB112" s="16"/>
    </row>
    <row r="113" spans="1:28" ht="58.5" customHeight="1" x14ac:dyDescent="0.6">
      <c r="A113" s="306">
        <v>1561</v>
      </c>
      <c r="B113" s="366" t="s">
        <v>510</v>
      </c>
      <c r="C113" s="386"/>
      <c r="D113" s="437"/>
      <c r="E113" s="307"/>
      <c r="F113" s="303"/>
      <c r="G113" s="324">
        <v>29.98</v>
      </c>
      <c r="H113" s="324">
        <v>29.98</v>
      </c>
      <c r="I113" s="388">
        <f t="shared" si="57"/>
        <v>38.755844155844152</v>
      </c>
      <c r="J113" s="300">
        <f t="shared" si="58"/>
        <v>29.38</v>
      </c>
      <c r="K113" s="385">
        <f>SUM(J113/0.77)</f>
        <v>38.15584415584415</v>
      </c>
      <c r="L113" s="301">
        <f t="shared" si="60"/>
        <v>38.755844155844152</v>
      </c>
      <c r="M113" s="301"/>
      <c r="N113" s="301"/>
      <c r="O113" s="302"/>
      <c r="P113" s="306">
        <v>3175</v>
      </c>
      <c r="Q113" s="309" t="s">
        <v>467</v>
      </c>
      <c r="R113" s="310"/>
      <c r="S113" s="312"/>
      <c r="T113" s="312"/>
      <c r="U113" s="307"/>
      <c r="V113" s="307">
        <v>37.229999999999997</v>
      </c>
      <c r="W113" s="307">
        <v>37.229999999999997</v>
      </c>
      <c r="X113" s="307">
        <f t="shared" si="49"/>
        <v>48.171428571428564</v>
      </c>
      <c r="Y113" s="300">
        <f t="shared" si="39"/>
        <v>36.629999999999995</v>
      </c>
      <c r="Z113" s="301">
        <f t="shared" ref="Z113:Z119" si="61">SUM(Y113/0.77)</f>
        <v>47.571428571428562</v>
      </c>
      <c r="AA113" s="301">
        <f t="shared" si="40"/>
        <v>48.171428571428564</v>
      </c>
      <c r="AB113" s="16"/>
    </row>
    <row r="114" spans="1:28" ht="58.5" customHeight="1" x14ac:dyDescent="0.6">
      <c r="A114" s="306">
        <v>1562</v>
      </c>
      <c r="B114" s="309" t="s">
        <v>389</v>
      </c>
      <c r="C114" s="310"/>
      <c r="D114" s="327"/>
      <c r="E114" s="307"/>
      <c r="F114" s="307"/>
      <c r="G114" s="307">
        <v>29.98</v>
      </c>
      <c r="H114" s="307">
        <v>29.98</v>
      </c>
      <c r="I114" s="308">
        <f t="shared" si="57"/>
        <v>38.755844155844152</v>
      </c>
      <c r="J114" s="300">
        <f t="shared" si="58"/>
        <v>29.38</v>
      </c>
      <c r="K114" s="301">
        <f t="shared" si="59"/>
        <v>38.15584415584415</v>
      </c>
      <c r="L114" s="301">
        <f t="shared" si="60"/>
        <v>38.755844155844152</v>
      </c>
      <c r="M114" s="301"/>
      <c r="N114" s="301"/>
      <c r="O114" s="302"/>
      <c r="P114" s="306">
        <v>3122</v>
      </c>
      <c r="Q114" s="309" t="s">
        <v>412</v>
      </c>
      <c r="R114" s="310"/>
      <c r="S114" s="325"/>
      <c r="T114" s="312"/>
      <c r="U114" s="307">
        <v>2.37</v>
      </c>
      <c r="V114" s="307">
        <v>26.98</v>
      </c>
      <c r="W114" s="307">
        <v>27.22</v>
      </c>
      <c r="X114" s="307">
        <f t="shared" si="49"/>
        <v>34.859740259740256</v>
      </c>
      <c r="Y114" s="300">
        <f t="shared" si="39"/>
        <v>26.38</v>
      </c>
      <c r="Z114" s="301">
        <f t="shared" si="61"/>
        <v>34.259740259740255</v>
      </c>
      <c r="AA114" s="301">
        <f t="shared" si="40"/>
        <v>34.859740259740256</v>
      </c>
      <c r="AB114" s="16"/>
    </row>
    <row r="115" spans="1:28" ht="58.5" customHeight="1" x14ac:dyDescent="0.6">
      <c r="A115" s="306">
        <v>1590</v>
      </c>
      <c r="B115" s="309" t="s">
        <v>789</v>
      </c>
      <c r="C115" s="310"/>
      <c r="D115" s="436"/>
      <c r="E115" s="307"/>
      <c r="F115" s="306"/>
      <c r="G115" s="307">
        <v>39.99</v>
      </c>
      <c r="H115" s="307">
        <v>38.24</v>
      </c>
      <c r="I115" s="308">
        <f t="shared" si="57"/>
        <v>51.755844155844159</v>
      </c>
      <c r="J115" s="300">
        <f t="shared" si="58"/>
        <v>39.39</v>
      </c>
      <c r="K115" s="301">
        <f t="shared" ref="K115" si="62">SUM(J115/0.77)</f>
        <v>51.155844155844157</v>
      </c>
      <c r="L115" s="301">
        <f t="shared" si="60"/>
        <v>51.755844155844159</v>
      </c>
      <c r="M115" s="301"/>
      <c r="N115" s="301"/>
      <c r="O115" s="302"/>
      <c r="P115" s="568">
        <v>3188</v>
      </c>
      <c r="Q115" s="309" t="s">
        <v>750</v>
      </c>
      <c r="R115" s="310"/>
      <c r="S115" s="556"/>
      <c r="T115" s="312"/>
      <c r="U115" s="307"/>
      <c r="V115" s="307">
        <v>47.99</v>
      </c>
      <c r="W115" s="307">
        <v>28.24</v>
      </c>
      <c r="X115" s="307">
        <f t="shared" si="49"/>
        <v>62.145454545454548</v>
      </c>
      <c r="Y115" s="300">
        <f>V115-0.6</f>
        <v>47.39</v>
      </c>
      <c r="Z115" s="301">
        <f t="shared" si="61"/>
        <v>61.545454545454547</v>
      </c>
      <c r="AA115" s="301">
        <f t="shared" si="40"/>
        <v>62.145454545454548</v>
      </c>
      <c r="AB115" s="16"/>
    </row>
    <row r="116" spans="1:28" ht="58.5" customHeight="1" x14ac:dyDescent="0.6">
      <c r="A116" s="306">
        <v>1568</v>
      </c>
      <c r="B116" s="309" t="s">
        <v>390</v>
      </c>
      <c r="C116" s="310"/>
      <c r="D116" s="327"/>
      <c r="E116" s="307"/>
      <c r="F116" s="307"/>
      <c r="G116" s="307">
        <v>29.98</v>
      </c>
      <c r="H116" s="307">
        <v>28.22</v>
      </c>
      <c r="I116" s="308">
        <f t="shared" si="57"/>
        <v>38.755844155844152</v>
      </c>
      <c r="J116" s="300">
        <f t="shared" si="58"/>
        <v>29.38</v>
      </c>
      <c r="K116" s="301">
        <f>SUM(J116/0.77)</f>
        <v>38.15584415584415</v>
      </c>
      <c r="L116" s="301">
        <f t="shared" si="60"/>
        <v>38.755844155844152</v>
      </c>
      <c r="M116" s="301"/>
      <c r="N116" s="301"/>
      <c r="O116" s="344"/>
      <c r="P116" s="568">
        <v>3143</v>
      </c>
      <c r="Q116" s="309" t="s">
        <v>751</v>
      </c>
      <c r="R116" s="310"/>
      <c r="S116" s="556"/>
      <c r="T116" s="312"/>
      <c r="U116" s="307"/>
      <c r="V116" s="307">
        <v>33.99</v>
      </c>
      <c r="W116" s="307">
        <v>31.22</v>
      </c>
      <c r="X116" s="307">
        <f t="shared" ref="X116" si="63">AA116</f>
        <v>43.963636363636368</v>
      </c>
      <c r="Y116" s="300">
        <f t="shared" ref="Y116" si="64">V116-0.6</f>
        <v>33.39</v>
      </c>
      <c r="Z116" s="301">
        <f t="shared" si="61"/>
        <v>43.363636363636367</v>
      </c>
      <c r="AA116" s="301">
        <f t="shared" ref="AA116" si="65">SUM(Z116+0.6)</f>
        <v>43.963636363636368</v>
      </c>
      <c r="AB116" s="16"/>
    </row>
    <row r="117" spans="1:28" ht="58.5" customHeight="1" x14ac:dyDescent="0.6">
      <c r="A117" s="306">
        <v>1583</v>
      </c>
      <c r="B117" s="320" t="s">
        <v>502</v>
      </c>
      <c r="C117" s="320"/>
      <c r="D117" s="378"/>
      <c r="E117" s="307"/>
      <c r="F117" s="307"/>
      <c r="G117" s="307">
        <v>29.98</v>
      </c>
      <c r="H117" s="307">
        <v>30.22</v>
      </c>
      <c r="I117" s="308">
        <f t="shared" si="57"/>
        <v>38.755844155844152</v>
      </c>
      <c r="J117" s="300">
        <f t="shared" si="58"/>
        <v>29.38</v>
      </c>
      <c r="K117" s="301">
        <f>SUM(J117/0.77)</f>
        <v>38.15584415584415</v>
      </c>
      <c r="L117" s="301">
        <f t="shared" si="60"/>
        <v>38.755844155844152</v>
      </c>
      <c r="M117" s="301"/>
      <c r="N117" s="301"/>
      <c r="O117" s="302"/>
      <c r="P117" s="306">
        <v>3162</v>
      </c>
      <c r="Q117" s="309" t="s">
        <v>413</v>
      </c>
      <c r="R117" s="310"/>
      <c r="S117" s="325"/>
      <c r="T117" s="312"/>
      <c r="U117" s="307">
        <v>2.37</v>
      </c>
      <c r="V117" s="307">
        <v>26.98</v>
      </c>
      <c r="W117" s="307">
        <v>27.22</v>
      </c>
      <c r="X117" s="307">
        <f t="shared" si="49"/>
        <v>34.859740259740256</v>
      </c>
      <c r="Y117" s="300">
        <f t="shared" si="39"/>
        <v>26.38</v>
      </c>
      <c r="Z117" s="301">
        <f t="shared" si="61"/>
        <v>34.259740259740255</v>
      </c>
      <c r="AA117" s="301">
        <f t="shared" si="40"/>
        <v>34.859740259740256</v>
      </c>
      <c r="AB117" s="16"/>
    </row>
    <row r="118" spans="1:28" ht="58.5" customHeight="1" x14ac:dyDescent="0.7">
      <c r="A118" s="677" t="s">
        <v>102</v>
      </c>
      <c r="B118" s="678"/>
      <c r="C118" s="678"/>
      <c r="D118" s="678"/>
      <c r="E118" s="679"/>
      <c r="F118" s="679"/>
      <c r="G118" s="364"/>
      <c r="H118" s="364"/>
      <c r="I118" s="365"/>
      <c r="J118" s="300" t="e">
        <f>#REF!-0.36</f>
        <v>#REF!</v>
      </c>
      <c r="K118" s="301" t="e">
        <f t="shared" si="59"/>
        <v>#REF!</v>
      </c>
      <c r="L118" s="301" t="e">
        <f>SUM(K118+0.36)</f>
        <v>#REF!</v>
      </c>
      <c r="M118" s="301"/>
      <c r="N118" s="301"/>
      <c r="O118" s="302"/>
      <c r="P118" s="306">
        <v>3163</v>
      </c>
      <c r="Q118" s="309" t="s">
        <v>414</v>
      </c>
      <c r="R118" s="310"/>
      <c r="S118" s="582"/>
      <c r="T118" s="312"/>
      <c r="U118" s="307">
        <v>9.36</v>
      </c>
      <c r="V118" s="307">
        <v>19.989999999999998</v>
      </c>
      <c r="W118" s="307">
        <v>27.22</v>
      </c>
      <c r="X118" s="307">
        <f t="shared" ref="X118" si="66">AA118</f>
        <v>25.781818181818178</v>
      </c>
      <c r="Y118" s="300">
        <f t="shared" ref="Y118" si="67">V118-0.6</f>
        <v>19.389999999999997</v>
      </c>
      <c r="Z118" s="301">
        <f t="shared" ref="Z118" si="68">SUM(Y118/0.77)</f>
        <v>25.181818181818176</v>
      </c>
      <c r="AA118" s="301">
        <f t="shared" ref="AA118" si="69">SUM(Z118+0.6)</f>
        <v>25.781818181818178</v>
      </c>
      <c r="AB118" s="16"/>
    </row>
    <row r="119" spans="1:28" ht="58.5" customHeight="1" x14ac:dyDescent="0.6">
      <c r="A119" s="306">
        <v>1644</v>
      </c>
      <c r="B119" s="320" t="s">
        <v>525</v>
      </c>
      <c r="C119" s="320"/>
      <c r="D119" s="458"/>
      <c r="E119" s="324"/>
      <c r="F119" s="307"/>
      <c r="G119" s="307">
        <v>29.98</v>
      </c>
      <c r="H119" s="307">
        <v>29.98</v>
      </c>
      <c r="I119" s="308">
        <f>L119</f>
        <v>38.755844155844152</v>
      </c>
      <c r="J119" s="300">
        <f>G119-0.6</f>
        <v>29.38</v>
      </c>
      <c r="K119" s="301">
        <f t="shared" ref="K119" si="70">SUM(J119/0.77)</f>
        <v>38.15584415584415</v>
      </c>
      <c r="L119" s="301">
        <f>SUM(K119+0.6)</f>
        <v>38.755844155844152</v>
      </c>
      <c r="M119" s="301"/>
      <c r="N119" s="301"/>
      <c r="O119" s="302"/>
      <c r="P119" s="306">
        <v>3165</v>
      </c>
      <c r="Q119" s="309" t="s">
        <v>397</v>
      </c>
      <c r="R119" s="310"/>
      <c r="S119" s="325"/>
      <c r="T119" s="312"/>
      <c r="U119" s="307">
        <v>2.37</v>
      </c>
      <c r="V119" s="307">
        <v>26.98</v>
      </c>
      <c r="W119" s="307">
        <v>27.22</v>
      </c>
      <c r="X119" s="307">
        <f t="shared" si="49"/>
        <v>34.859740259740256</v>
      </c>
      <c r="Y119" s="300">
        <f t="shared" si="39"/>
        <v>26.38</v>
      </c>
      <c r="Z119" s="301">
        <f t="shared" si="61"/>
        <v>34.259740259740255</v>
      </c>
      <c r="AA119" s="301">
        <f t="shared" si="40"/>
        <v>34.859740259740256</v>
      </c>
      <c r="AB119" s="16"/>
    </row>
    <row r="120" spans="1:28" ht="58.5" customHeight="1" x14ac:dyDescent="0.7">
      <c r="A120" s="306">
        <v>1642</v>
      </c>
      <c r="B120" s="320" t="s">
        <v>491</v>
      </c>
      <c r="C120" s="320"/>
      <c r="D120" s="458"/>
      <c r="E120" s="324"/>
      <c r="F120" s="307"/>
      <c r="G120" s="307">
        <v>29.98</v>
      </c>
      <c r="H120" s="307">
        <v>28.22</v>
      </c>
      <c r="I120" s="308">
        <f>L120</f>
        <v>38.755844155844152</v>
      </c>
      <c r="J120" s="300">
        <f>G120-0.6</f>
        <v>29.38</v>
      </c>
      <c r="K120" s="301">
        <f>SUM(J120/0.77)</f>
        <v>38.15584415584415</v>
      </c>
      <c r="L120" s="301">
        <f>SUM(K120+0.6)</f>
        <v>38.755844155844152</v>
      </c>
      <c r="M120" s="301"/>
      <c r="N120" s="301"/>
      <c r="O120" s="302"/>
      <c r="P120" s="681" t="s">
        <v>100</v>
      </c>
      <c r="Q120" s="681"/>
      <c r="R120" s="681"/>
      <c r="S120" s="681"/>
      <c r="T120" s="681"/>
      <c r="U120" s="681"/>
      <c r="V120" s="681"/>
      <c r="W120" s="681"/>
      <c r="X120" s="681"/>
      <c r="Y120" s="300"/>
      <c r="Z120" s="301"/>
      <c r="AA120" s="301"/>
      <c r="AB120" s="16"/>
    </row>
    <row r="121" spans="1:28" ht="58.5" customHeight="1" x14ac:dyDescent="0.6">
      <c r="A121" s="306">
        <v>1601</v>
      </c>
      <c r="B121" s="309" t="s">
        <v>391</v>
      </c>
      <c r="C121" s="310"/>
      <c r="D121" s="387"/>
      <c r="E121" s="324"/>
      <c r="F121" s="307"/>
      <c r="G121" s="307">
        <v>29.98</v>
      </c>
      <c r="H121" s="307">
        <v>30.22</v>
      </c>
      <c r="I121" s="308">
        <f>L121</f>
        <v>38.755844155844152</v>
      </c>
      <c r="J121" s="300">
        <f>G121-0.6</f>
        <v>29.38</v>
      </c>
      <c r="K121" s="301">
        <f>SUM(J121/0.77)</f>
        <v>38.15584415584415</v>
      </c>
      <c r="L121" s="301">
        <f>SUM(K121+0.6)</f>
        <v>38.755844155844152</v>
      </c>
      <c r="M121" s="301"/>
      <c r="N121" s="301"/>
      <c r="O121" s="302"/>
      <c r="P121" s="306">
        <v>3300</v>
      </c>
      <c r="Q121" s="309" t="s">
        <v>418</v>
      </c>
      <c r="R121" s="310"/>
      <c r="S121" s="327"/>
      <c r="T121" s="307"/>
      <c r="U121" s="307"/>
      <c r="V121" s="307">
        <v>33.19</v>
      </c>
      <c r="W121" s="307">
        <v>33.19</v>
      </c>
      <c r="X121" s="307">
        <f t="shared" ref="X121:X137" si="71">AA121</f>
        <v>42.92467532467532</v>
      </c>
      <c r="Y121" s="300">
        <f>V121-0.6</f>
        <v>32.589999999999996</v>
      </c>
      <c r="Z121" s="301">
        <f t="shared" ref="Z121:Z132" si="72">SUM(Y121/0.77)</f>
        <v>42.324675324675319</v>
      </c>
      <c r="AA121" s="301">
        <f>SUM(Z121+0.6)</f>
        <v>42.92467532467532</v>
      </c>
      <c r="AB121" s="16"/>
    </row>
    <row r="122" spans="1:28" ht="58.5" customHeight="1" x14ac:dyDescent="0.7">
      <c r="A122" s="677" t="s">
        <v>101</v>
      </c>
      <c r="B122" s="678"/>
      <c r="C122" s="678"/>
      <c r="D122" s="678"/>
      <c r="E122" s="679"/>
      <c r="F122" s="680"/>
      <c r="G122" s="364"/>
      <c r="H122" s="364"/>
      <c r="I122" s="365"/>
      <c r="J122" s="300" t="e">
        <f>#REF!-0.36</f>
        <v>#REF!</v>
      </c>
      <c r="K122" s="301" t="e">
        <f t="shared" ref="K122:K128" si="73">SUM(J122/0.77)</f>
        <v>#REF!</v>
      </c>
      <c r="L122" s="301" t="e">
        <f>SUM(K122+0.36)</f>
        <v>#REF!</v>
      </c>
      <c r="M122" s="301"/>
      <c r="N122" s="301"/>
      <c r="O122" s="302"/>
      <c r="P122" s="306">
        <v>3301</v>
      </c>
      <c r="Q122" s="309" t="s">
        <v>419</v>
      </c>
      <c r="R122" s="310"/>
      <c r="S122" s="327"/>
      <c r="T122" s="307"/>
      <c r="U122" s="307">
        <v>2</v>
      </c>
      <c r="V122" s="307">
        <v>27.99</v>
      </c>
      <c r="W122" s="307">
        <v>27.19</v>
      </c>
      <c r="X122" s="307">
        <f t="shared" si="71"/>
        <v>36.171428571428571</v>
      </c>
      <c r="Y122" s="300">
        <f>V122-0.6</f>
        <v>27.389999999999997</v>
      </c>
      <c r="Z122" s="301">
        <f t="shared" si="72"/>
        <v>35.571428571428569</v>
      </c>
      <c r="AA122" s="301">
        <f>SUM(Z122+0.6)</f>
        <v>36.171428571428571</v>
      </c>
      <c r="AB122" s="16"/>
    </row>
    <row r="123" spans="1:28" ht="58.5" customHeight="1" x14ac:dyDescent="0.6">
      <c r="A123" s="306">
        <v>1300</v>
      </c>
      <c r="B123" s="309" t="s">
        <v>392</v>
      </c>
      <c r="C123" s="310"/>
      <c r="D123" s="327"/>
      <c r="E123" s="307"/>
      <c r="F123" s="306"/>
      <c r="G123" s="307">
        <v>34.49</v>
      </c>
      <c r="H123" s="307">
        <v>33.22</v>
      </c>
      <c r="I123" s="308">
        <f t="shared" ref="I123:I133" si="74">L123</f>
        <v>44.612987012987013</v>
      </c>
      <c r="J123" s="300">
        <f>G123-0.6</f>
        <v>33.89</v>
      </c>
      <c r="K123" s="301">
        <f t="shared" si="73"/>
        <v>44.012987012987011</v>
      </c>
      <c r="L123" s="301">
        <f>SUM(K123+0.6)</f>
        <v>44.612987012987013</v>
      </c>
      <c r="M123" s="301"/>
      <c r="N123" s="301"/>
      <c r="O123" s="302"/>
      <c r="P123" s="306">
        <v>3302</v>
      </c>
      <c r="Q123" s="309" t="s">
        <v>420</v>
      </c>
      <c r="R123" s="310"/>
      <c r="S123" s="327"/>
      <c r="T123" s="307"/>
      <c r="U123" s="307">
        <v>2</v>
      </c>
      <c r="V123" s="307">
        <v>27.99</v>
      </c>
      <c r="W123" s="307">
        <v>27.19</v>
      </c>
      <c r="X123" s="307">
        <f t="shared" si="71"/>
        <v>36.171428571428571</v>
      </c>
      <c r="Y123" s="300">
        <f>V123-0.6</f>
        <v>27.389999999999997</v>
      </c>
      <c r="Z123" s="301">
        <f t="shared" si="72"/>
        <v>35.571428571428569</v>
      </c>
      <c r="AA123" s="301">
        <f>SUM(Z123+0.6)</f>
        <v>36.171428571428571</v>
      </c>
      <c r="AB123" s="16"/>
    </row>
    <row r="124" spans="1:28" ht="58.5" customHeight="1" x14ac:dyDescent="0.6">
      <c r="A124" s="306">
        <v>1348</v>
      </c>
      <c r="B124" s="309" t="s">
        <v>707</v>
      </c>
      <c r="C124" s="310"/>
      <c r="D124" s="327"/>
      <c r="E124" s="307"/>
      <c r="F124" s="307"/>
      <c r="G124" s="307">
        <v>27.98</v>
      </c>
      <c r="H124" s="307">
        <v>28.22</v>
      </c>
      <c r="I124" s="308">
        <f t="shared" ref="I124" si="75">L124</f>
        <v>36.158441558441559</v>
      </c>
      <c r="J124" s="300">
        <f>G124-0.6</f>
        <v>27.38</v>
      </c>
      <c r="K124" s="301">
        <f>SUM(J124/0.77)</f>
        <v>35.558441558441558</v>
      </c>
      <c r="L124" s="301">
        <f t="shared" ref="L124" si="76">SUM(K124+0.6)</f>
        <v>36.158441558441559</v>
      </c>
      <c r="M124" s="301"/>
      <c r="N124" s="301"/>
      <c r="O124" s="302"/>
      <c r="P124" s="306">
        <v>3306</v>
      </c>
      <c r="Q124" s="309" t="s">
        <v>500</v>
      </c>
      <c r="R124" s="310"/>
      <c r="S124" s="327"/>
      <c r="T124" s="307"/>
      <c r="U124" s="307"/>
      <c r="V124" s="307">
        <v>33.19</v>
      </c>
      <c r="W124" s="307">
        <v>33.19</v>
      </c>
      <c r="X124" s="307">
        <f t="shared" si="71"/>
        <v>42.92467532467532</v>
      </c>
      <c r="Y124" s="300">
        <f>V124-0.6</f>
        <v>32.589999999999996</v>
      </c>
      <c r="Z124" s="301">
        <f t="shared" si="72"/>
        <v>42.324675324675319</v>
      </c>
      <c r="AA124" s="301">
        <f>SUM(Z124+0.6)</f>
        <v>42.92467532467532</v>
      </c>
      <c r="AB124" s="16"/>
    </row>
    <row r="125" spans="1:28" ht="58.5" customHeight="1" x14ac:dyDescent="0.6">
      <c r="A125" s="306">
        <v>1313</v>
      </c>
      <c r="B125" s="309" t="s">
        <v>393</v>
      </c>
      <c r="C125" s="310"/>
      <c r="D125" s="327"/>
      <c r="E125" s="307"/>
      <c r="F125" s="306"/>
      <c r="G125" s="307">
        <v>34.49</v>
      </c>
      <c r="H125" s="307">
        <v>33.22</v>
      </c>
      <c r="I125" s="308">
        <f t="shared" si="74"/>
        <v>44.612987012987013</v>
      </c>
      <c r="J125" s="300">
        <f>G125-0.6</f>
        <v>33.89</v>
      </c>
      <c r="K125" s="301">
        <f t="shared" si="73"/>
        <v>44.012987012987011</v>
      </c>
      <c r="L125" s="301">
        <f t="shared" ref="L125:L131" si="77">SUM(K125+0.6)</f>
        <v>44.612987012987013</v>
      </c>
      <c r="M125" s="301"/>
      <c r="N125" s="301"/>
      <c r="O125" s="302"/>
      <c r="P125" s="306">
        <v>3307</v>
      </c>
      <c r="Q125" s="309" t="s">
        <v>421</v>
      </c>
      <c r="R125" s="310"/>
      <c r="S125" s="327"/>
      <c r="T125" s="307"/>
      <c r="U125" s="307">
        <v>2</v>
      </c>
      <c r="V125" s="307">
        <v>27.99</v>
      </c>
      <c r="W125" s="307">
        <v>27.19</v>
      </c>
      <c r="X125" s="307">
        <f t="shared" si="71"/>
        <v>36.171428571428571</v>
      </c>
      <c r="Y125" s="300">
        <f>V125-0.6</f>
        <v>27.389999999999997</v>
      </c>
      <c r="Z125" s="301">
        <f t="shared" si="72"/>
        <v>35.571428571428569</v>
      </c>
      <c r="AA125" s="301">
        <f>SUM(Z125+0.6)</f>
        <v>36.171428571428571</v>
      </c>
      <c r="AB125" s="16"/>
    </row>
    <row r="126" spans="1:28" ht="58.5" customHeight="1" x14ac:dyDescent="0.6">
      <c r="A126" s="306">
        <v>1314</v>
      </c>
      <c r="B126" s="309" t="s">
        <v>394</v>
      </c>
      <c r="C126" s="310"/>
      <c r="D126" s="327"/>
      <c r="E126" s="307"/>
      <c r="F126" s="312"/>
      <c r="G126" s="307">
        <v>27.99</v>
      </c>
      <c r="H126" s="307">
        <v>27.22</v>
      </c>
      <c r="I126" s="308">
        <f t="shared" si="74"/>
        <v>36.171428571428571</v>
      </c>
      <c r="J126" s="300">
        <f>G126-0.6</f>
        <v>27.389999999999997</v>
      </c>
      <c r="K126" s="301">
        <f t="shared" si="73"/>
        <v>35.571428571428569</v>
      </c>
      <c r="L126" s="301">
        <f t="shared" si="77"/>
        <v>36.171428571428571</v>
      </c>
      <c r="M126" s="326"/>
      <c r="N126" s="301"/>
      <c r="O126" s="302"/>
      <c r="P126" s="306">
        <v>3308</v>
      </c>
      <c r="Q126" s="309" t="s">
        <v>422</v>
      </c>
      <c r="R126" s="310"/>
      <c r="S126" s="327"/>
      <c r="T126" s="307"/>
      <c r="U126" s="306"/>
      <c r="V126" s="307">
        <v>28.15</v>
      </c>
      <c r="W126" s="307">
        <v>28.15</v>
      </c>
      <c r="X126" s="307">
        <f t="shared" si="71"/>
        <v>36.444935064935066</v>
      </c>
      <c r="Y126" s="300">
        <f>V126-0.38</f>
        <v>27.77</v>
      </c>
      <c r="Z126" s="301">
        <f t="shared" si="72"/>
        <v>36.064935064935064</v>
      </c>
      <c r="AA126" s="301">
        <f>SUM(Z126+0.38)</f>
        <v>36.444935064935066</v>
      </c>
      <c r="AB126" s="16"/>
    </row>
    <row r="127" spans="1:28" ht="58.5" customHeight="1" x14ac:dyDescent="0.65">
      <c r="A127" s="329">
        <v>1316</v>
      </c>
      <c r="B127" s="314" t="s">
        <v>395</v>
      </c>
      <c r="C127" s="315"/>
      <c r="D127" s="328"/>
      <c r="E127" s="307"/>
      <c r="F127" s="317"/>
      <c r="G127" s="317">
        <v>28.99</v>
      </c>
      <c r="H127" s="317">
        <v>28.24</v>
      </c>
      <c r="I127" s="317">
        <f t="shared" si="74"/>
        <v>37.470129870129867</v>
      </c>
      <c r="J127" s="300">
        <f>G127-0.6</f>
        <v>28.389999999999997</v>
      </c>
      <c r="K127" s="301">
        <f t="shared" si="73"/>
        <v>36.870129870129865</v>
      </c>
      <c r="L127" s="301">
        <f t="shared" si="77"/>
        <v>37.470129870129867</v>
      </c>
      <c r="M127" s="326"/>
      <c r="N127" s="344"/>
      <c r="O127" s="302"/>
      <c r="P127" s="306">
        <v>3312</v>
      </c>
      <c r="Q127" s="309" t="s">
        <v>428</v>
      </c>
      <c r="R127" s="310"/>
      <c r="S127" s="328"/>
      <c r="T127" s="307"/>
      <c r="U127" s="306"/>
      <c r="V127" s="307">
        <v>36.22</v>
      </c>
      <c r="W127" s="307">
        <v>36.19</v>
      </c>
      <c r="X127" s="307">
        <f t="shared" si="71"/>
        <v>46.859740259740256</v>
      </c>
      <c r="Y127" s="300">
        <f>V127-0.6</f>
        <v>35.619999999999997</v>
      </c>
      <c r="Z127" s="301">
        <f t="shared" si="72"/>
        <v>46.259740259740255</v>
      </c>
      <c r="AA127" s="301">
        <f>SUM(Z127+0.6)</f>
        <v>46.859740259740256</v>
      </c>
      <c r="AB127" s="16"/>
    </row>
    <row r="128" spans="1:28" ht="58.5" customHeight="1" x14ac:dyDescent="0.6">
      <c r="A128" s="303">
        <v>1317</v>
      </c>
      <c r="B128" s="309" t="s">
        <v>396</v>
      </c>
      <c r="C128" s="310"/>
      <c r="D128" s="327"/>
      <c r="E128" s="307"/>
      <c r="F128" s="312"/>
      <c r="G128" s="307">
        <v>29.98</v>
      </c>
      <c r="H128" s="307">
        <v>28.28</v>
      </c>
      <c r="I128" s="307">
        <f t="shared" si="74"/>
        <v>38.711038961038959</v>
      </c>
      <c r="J128" s="300">
        <f>G128-0.75</f>
        <v>29.23</v>
      </c>
      <c r="K128" s="301">
        <f t="shared" si="73"/>
        <v>37.961038961038959</v>
      </c>
      <c r="L128" s="301">
        <f>SUM(K128+0.75)</f>
        <v>38.711038961038959</v>
      </c>
      <c r="M128" s="302"/>
      <c r="N128" s="301"/>
      <c r="O128" s="302"/>
      <c r="P128" s="306">
        <v>3313</v>
      </c>
      <c r="Q128" s="309" t="s">
        <v>429</v>
      </c>
      <c r="R128" s="310"/>
      <c r="S128" s="327"/>
      <c r="T128" s="307"/>
      <c r="U128" s="307">
        <v>2</v>
      </c>
      <c r="V128" s="307">
        <v>27.99</v>
      </c>
      <c r="W128" s="307">
        <v>27.19</v>
      </c>
      <c r="X128" s="307">
        <f t="shared" si="71"/>
        <v>36.171428571428571</v>
      </c>
      <c r="Y128" s="300">
        <f>V128-0.6</f>
        <v>27.389999999999997</v>
      </c>
      <c r="Z128" s="301">
        <f t="shared" si="72"/>
        <v>35.571428571428569</v>
      </c>
      <c r="AA128" s="301">
        <f>SUM(Z128+0.6)</f>
        <v>36.171428571428571</v>
      </c>
      <c r="AB128" s="16"/>
    </row>
    <row r="129" spans="1:28" ht="58.5" customHeight="1" x14ac:dyDescent="0.6">
      <c r="A129" s="306">
        <v>1348</v>
      </c>
      <c r="B129" s="309" t="s">
        <v>397</v>
      </c>
      <c r="C129" s="310"/>
      <c r="D129" s="327"/>
      <c r="E129" s="307"/>
      <c r="F129" s="307">
        <v>3.61</v>
      </c>
      <c r="G129" s="307">
        <v>27.99</v>
      </c>
      <c r="H129" s="307">
        <v>28.22</v>
      </c>
      <c r="I129" s="308">
        <f t="shared" si="74"/>
        <v>36.171428571428571</v>
      </c>
      <c r="J129" s="300">
        <f>G129-0.6</f>
        <v>27.389999999999997</v>
      </c>
      <c r="K129" s="301">
        <f>SUM(J129/0.77)</f>
        <v>35.571428571428569</v>
      </c>
      <c r="L129" s="301">
        <f t="shared" si="77"/>
        <v>36.171428571428571</v>
      </c>
      <c r="M129" s="302"/>
      <c r="N129" s="301"/>
      <c r="O129" s="302"/>
      <c r="P129" s="306">
        <v>3314</v>
      </c>
      <c r="Q129" s="309" t="s">
        <v>430</v>
      </c>
      <c r="R129" s="310"/>
      <c r="S129" s="327"/>
      <c r="T129" s="307"/>
      <c r="U129" s="306"/>
      <c r="V129" s="307">
        <v>28.15</v>
      </c>
      <c r="W129" s="307">
        <v>28.15</v>
      </c>
      <c r="X129" s="307">
        <f t="shared" si="71"/>
        <v>36.444935064935066</v>
      </c>
      <c r="Y129" s="300">
        <f>V129-0.38</f>
        <v>27.77</v>
      </c>
      <c r="Z129" s="301">
        <f t="shared" si="72"/>
        <v>36.064935064935064</v>
      </c>
      <c r="AA129" s="301">
        <f>SUM(Z129+0.38)</f>
        <v>36.444935064935066</v>
      </c>
      <c r="AB129" s="16"/>
    </row>
    <row r="130" spans="1:28" ht="58.5" customHeight="1" x14ac:dyDescent="0.65">
      <c r="A130" s="306">
        <v>1332</v>
      </c>
      <c r="B130" s="309" t="s">
        <v>812</v>
      </c>
      <c r="C130" s="310"/>
      <c r="D130" s="327"/>
      <c r="E130" s="307"/>
      <c r="F130" s="307">
        <v>2</v>
      </c>
      <c r="G130" s="307">
        <v>27.98</v>
      </c>
      <c r="H130" s="307">
        <v>28.28</v>
      </c>
      <c r="I130" s="307">
        <f t="shared" ref="I130" si="78">L130</f>
        <v>36.113636363636367</v>
      </c>
      <c r="J130" s="300">
        <f>G130-0.75</f>
        <v>27.23</v>
      </c>
      <c r="K130" s="301">
        <f t="shared" ref="K130" si="79">SUM(J130/0.77)</f>
        <v>35.363636363636367</v>
      </c>
      <c r="L130" s="301">
        <f>SUM(K130+0.75)</f>
        <v>36.113636363636367</v>
      </c>
      <c r="N130" s="16"/>
      <c r="P130" s="306">
        <v>3316</v>
      </c>
      <c r="Q130" s="309" t="s">
        <v>498</v>
      </c>
      <c r="R130" s="310"/>
      <c r="S130" s="328"/>
      <c r="T130" s="438"/>
      <c r="U130" s="306"/>
      <c r="V130" s="307">
        <v>33.19</v>
      </c>
      <c r="W130" s="307">
        <v>33.19</v>
      </c>
      <c r="X130" s="307">
        <f t="shared" si="71"/>
        <v>42.92467532467532</v>
      </c>
      <c r="Y130" s="300">
        <f>V130-0.6</f>
        <v>32.589999999999996</v>
      </c>
      <c r="Z130" s="301">
        <f t="shared" si="72"/>
        <v>42.324675324675319</v>
      </c>
      <c r="AA130" s="301">
        <f>SUM(Z130+0.6)</f>
        <v>42.92467532467532</v>
      </c>
      <c r="AB130" s="16"/>
    </row>
    <row r="131" spans="1:28" ht="58.5" customHeight="1" x14ac:dyDescent="0.6">
      <c r="A131" s="303">
        <v>1326</v>
      </c>
      <c r="B131" s="626" t="s">
        <v>685</v>
      </c>
      <c r="C131" s="627"/>
      <c r="D131" s="628"/>
      <c r="E131" s="317"/>
      <c r="F131" s="317"/>
      <c r="G131" s="307">
        <v>31.2</v>
      </c>
      <c r="H131" s="317"/>
      <c r="I131" s="307">
        <f t="shared" si="74"/>
        <v>40.340259740259739</v>
      </c>
      <c r="J131" s="300">
        <f>G131-0.6</f>
        <v>30.599999999999998</v>
      </c>
      <c r="K131" s="301">
        <f>SUM(J131/0.77)</f>
        <v>39.740259740259738</v>
      </c>
      <c r="L131" s="301">
        <f t="shared" si="77"/>
        <v>40.340259740259739</v>
      </c>
      <c r="M131" s="16"/>
      <c r="N131" s="16"/>
      <c r="P131" s="306">
        <v>3319</v>
      </c>
      <c r="Q131" s="309" t="s">
        <v>497</v>
      </c>
      <c r="R131" s="310"/>
      <c r="S131" s="327"/>
      <c r="T131" s="307"/>
      <c r="U131" s="307">
        <v>2</v>
      </c>
      <c r="V131" s="307">
        <v>27.99</v>
      </c>
      <c r="W131" s="307">
        <v>27.19</v>
      </c>
      <c r="X131" s="307">
        <f t="shared" si="71"/>
        <v>36.171428571428571</v>
      </c>
      <c r="Y131" s="300">
        <f>V131-0.6</f>
        <v>27.389999999999997</v>
      </c>
      <c r="Z131" s="301">
        <f t="shared" si="72"/>
        <v>35.571428571428569</v>
      </c>
      <c r="AA131" s="301">
        <f>SUM(Z131+0.6)</f>
        <v>36.171428571428571</v>
      </c>
      <c r="AB131" s="16"/>
    </row>
    <row r="132" spans="1:28" ht="58.5" customHeight="1" x14ac:dyDescent="0.6">
      <c r="A132" s="303">
        <v>1329</v>
      </c>
      <c r="B132" s="586" t="s">
        <v>835</v>
      </c>
      <c r="C132" s="587"/>
      <c r="D132" s="587"/>
      <c r="E132" s="317"/>
      <c r="F132" s="317"/>
      <c r="G132" s="307">
        <v>37.79</v>
      </c>
      <c r="H132" s="307">
        <v>33.22</v>
      </c>
      <c r="I132" s="308">
        <f t="shared" ref="I132" si="80">L132</f>
        <v>48.898701298701297</v>
      </c>
      <c r="J132" s="300">
        <f>G132-0.6</f>
        <v>37.19</v>
      </c>
      <c r="K132" s="301">
        <f t="shared" ref="K132" si="81">SUM(J132/0.77)</f>
        <v>48.298701298701296</v>
      </c>
      <c r="L132" s="301">
        <f t="shared" ref="L132" si="82">SUM(K132+0.6)</f>
        <v>48.898701298701297</v>
      </c>
      <c r="M132" s="16"/>
      <c r="N132" s="16"/>
      <c r="P132" s="306">
        <v>3317</v>
      </c>
      <c r="Q132" s="309" t="s">
        <v>499</v>
      </c>
      <c r="R132" s="310"/>
      <c r="S132" s="327"/>
      <c r="T132" s="307"/>
      <c r="U132" s="307"/>
      <c r="V132" s="307">
        <v>28.15</v>
      </c>
      <c r="W132" s="307">
        <v>28.15</v>
      </c>
      <c r="X132" s="307">
        <f t="shared" si="71"/>
        <v>36.444935064935066</v>
      </c>
      <c r="Y132" s="300">
        <f>V132-0.38</f>
        <v>27.77</v>
      </c>
      <c r="Z132" s="301">
        <f t="shared" si="72"/>
        <v>36.064935064935064</v>
      </c>
      <c r="AA132" s="301">
        <f>SUM(Z132+0.38)</f>
        <v>36.444935064935066</v>
      </c>
      <c r="AB132" s="16"/>
    </row>
    <row r="133" spans="1:28" ht="58.5" customHeight="1" x14ac:dyDescent="0.6">
      <c r="A133" s="303">
        <v>1327</v>
      </c>
      <c r="B133" s="309" t="s">
        <v>726</v>
      </c>
      <c r="C133" s="310"/>
      <c r="D133" s="327"/>
      <c r="E133" s="307"/>
      <c r="F133" s="306"/>
      <c r="G133" s="307">
        <v>26.68</v>
      </c>
      <c r="H133" s="307">
        <v>28.15</v>
      </c>
      <c r="I133" s="307">
        <f t="shared" si="74"/>
        <v>34.53584415584416</v>
      </c>
      <c r="J133" s="300">
        <f>G133-0.38</f>
        <v>26.3</v>
      </c>
      <c r="K133" s="301">
        <f t="shared" ref="K133" si="83">SUM(J133/0.77)</f>
        <v>34.155844155844157</v>
      </c>
      <c r="L133" s="301">
        <f>SUM(K133+0.38)</f>
        <v>34.53584415584416</v>
      </c>
      <c r="M133" s="16"/>
      <c r="N133" s="16"/>
      <c r="P133" s="306">
        <v>3367</v>
      </c>
      <c r="Q133" s="309" t="s">
        <v>423</v>
      </c>
      <c r="R133" s="310"/>
      <c r="S133" s="327"/>
      <c r="T133" s="307"/>
      <c r="U133" s="307">
        <v>2</v>
      </c>
      <c r="V133" s="307">
        <v>27.99</v>
      </c>
      <c r="W133" s="307">
        <v>27.19</v>
      </c>
      <c r="X133" s="308">
        <f t="shared" si="71"/>
        <v>36.171428571428571</v>
      </c>
      <c r="Y133" s="300">
        <f>V133-0.6</f>
        <v>27.389999999999997</v>
      </c>
      <c r="Z133" s="301">
        <f t="shared" ref="Z133:Z139" si="84">SUM(Y133/0.77)</f>
        <v>35.571428571428569</v>
      </c>
      <c r="AA133" s="301">
        <f>SUM(Z133+0.6)</f>
        <v>36.171428571428571</v>
      </c>
      <c r="AB133" s="16"/>
    </row>
    <row r="134" spans="1:28" ht="58.5" customHeight="1" x14ac:dyDescent="0.6">
      <c r="A134" s="341"/>
      <c r="B134" s="342"/>
      <c r="C134" s="342"/>
      <c r="D134" s="343"/>
      <c r="E134" s="343"/>
      <c r="F134" s="343"/>
      <c r="G134" s="343"/>
      <c r="H134" s="343"/>
      <c r="I134" s="343"/>
      <c r="J134" s="300"/>
      <c r="K134" s="301"/>
      <c r="L134" s="301"/>
      <c r="M134" s="16"/>
      <c r="N134" s="16"/>
      <c r="P134" s="306">
        <v>3311</v>
      </c>
      <c r="Q134" s="309" t="s">
        <v>790</v>
      </c>
      <c r="R134" s="310"/>
      <c r="S134" s="327"/>
      <c r="T134" s="307"/>
      <c r="U134" s="307"/>
      <c r="V134" s="307">
        <v>33.19</v>
      </c>
      <c r="W134" s="307">
        <v>33.19</v>
      </c>
      <c r="X134" s="307">
        <f t="shared" ref="X134" si="85">AA134</f>
        <v>42.92467532467532</v>
      </c>
      <c r="Y134" s="300">
        <f>V134-0.6</f>
        <v>32.589999999999996</v>
      </c>
      <c r="Z134" s="301">
        <f t="shared" si="84"/>
        <v>42.324675324675319</v>
      </c>
      <c r="AA134" s="301">
        <f>SUM(Z134+0.6)</f>
        <v>42.92467532467532</v>
      </c>
      <c r="AB134" s="16"/>
    </row>
    <row r="135" spans="1:28" ht="58.5" customHeight="1" x14ac:dyDescent="0.6">
      <c r="A135" s="341"/>
      <c r="B135" s="342"/>
      <c r="C135" s="342"/>
      <c r="D135" s="343"/>
      <c r="E135" s="343"/>
      <c r="F135" s="343"/>
      <c r="G135" s="343"/>
      <c r="H135" s="343"/>
      <c r="I135" s="343"/>
      <c r="J135" s="300"/>
      <c r="K135" s="301"/>
      <c r="L135" s="301"/>
      <c r="M135" s="16"/>
      <c r="N135" s="16"/>
      <c r="P135" s="306">
        <v>3356</v>
      </c>
      <c r="Q135" s="309" t="s">
        <v>752</v>
      </c>
      <c r="R135" s="310"/>
      <c r="S135" s="327"/>
      <c r="T135" s="307"/>
      <c r="U135" s="307"/>
      <c r="V135" s="307">
        <v>36.22</v>
      </c>
      <c r="W135" s="307">
        <v>36.19</v>
      </c>
      <c r="X135" s="307">
        <f t="shared" si="71"/>
        <v>46.859740259740256</v>
      </c>
      <c r="Y135" s="300">
        <f>V135-0.6</f>
        <v>35.619999999999997</v>
      </c>
      <c r="Z135" s="301">
        <f>SUM(Y135/0.77)</f>
        <v>46.259740259740255</v>
      </c>
      <c r="AA135" s="301">
        <f>SUM(Z135+0.6)</f>
        <v>46.859740259740256</v>
      </c>
      <c r="AB135" s="16"/>
    </row>
    <row r="136" spans="1:28" ht="58.5" customHeight="1" x14ac:dyDescent="0.6">
      <c r="A136" s="341"/>
      <c r="B136" s="342"/>
      <c r="C136" s="342"/>
      <c r="D136" s="343"/>
      <c r="E136" s="343"/>
      <c r="F136" s="343"/>
      <c r="G136" s="343"/>
      <c r="H136" s="343"/>
      <c r="I136" s="343"/>
      <c r="J136" s="300"/>
      <c r="K136" s="301"/>
      <c r="L136" s="301"/>
      <c r="M136" s="16"/>
      <c r="N136" s="16"/>
      <c r="P136" s="306">
        <v>3328</v>
      </c>
      <c r="Q136" s="309" t="s">
        <v>645</v>
      </c>
      <c r="R136" s="310"/>
      <c r="S136" s="327"/>
      <c r="T136" s="307"/>
      <c r="U136" s="306"/>
      <c r="V136" s="307">
        <v>36.22</v>
      </c>
      <c r="W136" s="307">
        <v>36.19</v>
      </c>
      <c r="X136" s="307">
        <f t="shared" si="71"/>
        <v>46.859740259740256</v>
      </c>
      <c r="Y136" s="300">
        <f>V136-0.6</f>
        <v>35.619999999999997</v>
      </c>
      <c r="Z136" s="301">
        <f>SUM(Y136/0.77)</f>
        <v>46.259740259740255</v>
      </c>
      <c r="AA136" s="301">
        <f>SUM(Z136+0.6)</f>
        <v>46.859740259740256</v>
      </c>
      <c r="AB136" s="16"/>
    </row>
    <row r="137" spans="1:28" ht="58.5" customHeight="1" x14ac:dyDescent="0.6">
      <c r="A137" s="341"/>
      <c r="B137" s="342"/>
      <c r="C137" s="342"/>
      <c r="D137" s="343"/>
      <c r="E137" s="343"/>
      <c r="F137" s="343"/>
      <c r="G137" s="343"/>
      <c r="H137" s="343"/>
      <c r="I137" s="343"/>
      <c r="J137" s="300"/>
      <c r="K137" s="301"/>
      <c r="L137" s="301"/>
      <c r="M137" s="16"/>
      <c r="N137" s="16"/>
      <c r="P137" s="306">
        <v>3327</v>
      </c>
      <c r="Q137" s="309" t="s">
        <v>646</v>
      </c>
      <c r="R137" s="310"/>
      <c r="S137" s="327"/>
      <c r="T137" s="307"/>
      <c r="U137" s="306"/>
      <c r="V137" s="307">
        <v>28.15</v>
      </c>
      <c r="W137" s="307">
        <v>28.15</v>
      </c>
      <c r="X137" s="307">
        <f t="shared" si="71"/>
        <v>36.444935064935066</v>
      </c>
      <c r="Y137" s="300">
        <f>V137-0.38</f>
        <v>27.77</v>
      </c>
      <c r="Z137" s="301">
        <f>SUM(Y137/0.77)</f>
        <v>36.064935064935064</v>
      </c>
      <c r="AA137" s="301">
        <f>SUM(Z137+0.38)</f>
        <v>36.444935064935066</v>
      </c>
      <c r="AB137" s="16"/>
    </row>
    <row r="138" spans="1:28" ht="58.5" customHeight="1" x14ac:dyDescent="0.7">
      <c r="A138" s="341"/>
      <c r="B138" s="342"/>
      <c r="C138" s="342"/>
      <c r="D138" s="343"/>
      <c r="E138" s="343"/>
      <c r="F138" s="343"/>
      <c r="G138" s="343"/>
      <c r="H138" s="343"/>
      <c r="I138" s="343"/>
      <c r="J138" s="300"/>
      <c r="K138" s="301"/>
      <c r="L138" s="301"/>
      <c r="M138" s="16"/>
      <c r="N138" s="16"/>
      <c r="P138" s="681" t="s">
        <v>98</v>
      </c>
      <c r="Q138" s="681"/>
      <c r="R138" s="681"/>
      <c r="S138" s="681"/>
      <c r="T138" s="681"/>
      <c r="U138" s="681"/>
      <c r="V138" s="681"/>
      <c r="W138" s="681"/>
      <c r="X138" s="681"/>
      <c r="Y138" s="300">
        <f>V138-0.6</f>
        <v>-0.6</v>
      </c>
      <c r="Z138" s="301">
        <f t="shared" si="84"/>
        <v>-0.77922077922077915</v>
      </c>
      <c r="AA138" s="301">
        <f>SUM(Z138+0.6)</f>
        <v>-0.17922077922077917</v>
      </c>
      <c r="AB138" s="16"/>
    </row>
    <row r="139" spans="1:28" ht="58.5" customHeight="1" x14ac:dyDescent="0.6">
      <c r="A139" s="341"/>
      <c r="B139" s="342"/>
      <c r="C139" s="342"/>
      <c r="D139" s="343"/>
      <c r="E139" s="343"/>
      <c r="F139" s="343"/>
      <c r="G139" s="343"/>
      <c r="H139" s="343"/>
      <c r="I139" s="343"/>
      <c r="J139" s="300"/>
      <c r="K139" s="301"/>
      <c r="L139" s="301"/>
      <c r="M139" s="16"/>
      <c r="N139" s="16"/>
      <c r="P139" s="306">
        <v>3206</v>
      </c>
      <c r="Q139" s="309" t="s">
        <v>368</v>
      </c>
      <c r="R139" s="310"/>
      <c r="S139" s="327"/>
      <c r="T139" s="307"/>
      <c r="U139" s="307"/>
      <c r="V139" s="307">
        <v>29.35</v>
      </c>
      <c r="W139" s="307">
        <v>27.22</v>
      </c>
      <c r="X139" s="307">
        <f>AA139</f>
        <v>37.937662337662339</v>
      </c>
      <c r="Y139" s="300">
        <f t="shared" ref="Y139:Y144" si="86">V139-0.6</f>
        <v>28.75</v>
      </c>
      <c r="Z139" s="301">
        <f t="shared" si="84"/>
        <v>37.337662337662337</v>
      </c>
      <c r="AA139" s="301">
        <f t="shared" ref="AA139:AA144" si="87">SUM(Z139+0.6)</f>
        <v>37.937662337662339</v>
      </c>
      <c r="AB139" s="16"/>
    </row>
    <row r="140" spans="1:28" ht="58.5" customHeight="1" x14ac:dyDescent="0.6">
      <c r="A140" s="341"/>
      <c r="B140" s="342"/>
      <c r="C140" s="342"/>
      <c r="D140" s="343"/>
      <c r="E140" s="343"/>
      <c r="F140" s="343"/>
      <c r="G140" s="343"/>
      <c r="H140" s="343"/>
      <c r="I140" s="343"/>
      <c r="J140" s="300"/>
      <c r="K140" s="301"/>
      <c r="L140" s="301"/>
      <c r="M140" s="16"/>
      <c r="N140" s="16"/>
      <c r="P140" s="306">
        <v>3205</v>
      </c>
      <c r="Q140" s="309" t="s">
        <v>369</v>
      </c>
      <c r="R140" s="310"/>
      <c r="S140" s="327"/>
      <c r="T140" s="307"/>
      <c r="U140" s="307">
        <v>19.36</v>
      </c>
      <c r="V140" s="307">
        <v>9.99</v>
      </c>
      <c r="W140" s="307">
        <v>22.98</v>
      </c>
      <c r="X140" s="308">
        <f>AA140</f>
        <v>12.75</v>
      </c>
      <c r="Y140" s="300">
        <f>V140-0.75</f>
        <v>9.24</v>
      </c>
      <c r="Z140" s="301">
        <f t="shared" ref="Z140:Z144" si="88">SUM(Y140/0.77)</f>
        <v>12</v>
      </c>
      <c r="AA140" s="301">
        <f>SUM(Z140+0.75)</f>
        <v>12.75</v>
      </c>
      <c r="AB140" s="16"/>
    </row>
    <row r="141" spans="1:28" ht="58.5" customHeight="1" x14ac:dyDescent="0.6">
      <c r="A141" s="341"/>
      <c r="B141" s="342"/>
      <c r="C141" s="342"/>
      <c r="D141" s="343"/>
      <c r="E141" s="343"/>
      <c r="F141" s="343"/>
      <c r="G141" s="343"/>
      <c r="H141" s="343"/>
      <c r="I141" s="343"/>
      <c r="J141" s="300"/>
      <c r="K141" s="301"/>
      <c r="L141" s="301"/>
      <c r="P141" s="306">
        <v>3202</v>
      </c>
      <c r="Q141" s="309" t="s">
        <v>370</v>
      </c>
      <c r="R141" s="310"/>
      <c r="S141" s="327"/>
      <c r="T141" s="307"/>
      <c r="U141" s="307"/>
      <c r="V141" s="307">
        <v>29.35</v>
      </c>
      <c r="W141" s="307">
        <v>27.22</v>
      </c>
      <c r="X141" s="307">
        <f>AA141</f>
        <v>37.937662337662339</v>
      </c>
      <c r="Y141" s="300">
        <f t="shared" si="86"/>
        <v>28.75</v>
      </c>
      <c r="Z141" s="301">
        <f t="shared" si="88"/>
        <v>37.337662337662337</v>
      </c>
      <c r="AA141" s="301">
        <f t="shared" si="87"/>
        <v>37.937662337662339</v>
      </c>
      <c r="AB141" s="16"/>
    </row>
    <row r="142" spans="1:28" ht="58.5" customHeight="1" x14ac:dyDescent="0.6">
      <c r="A142" s="341"/>
      <c r="B142" s="342"/>
      <c r="C142" s="342"/>
      <c r="D142" s="343"/>
      <c r="E142" s="343"/>
      <c r="F142" s="343"/>
      <c r="G142" s="343"/>
      <c r="H142" s="343"/>
      <c r="I142" s="343"/>
      <c r="J142" s="300"/>
      <c r="K142" s="301"/>
      <c r="L142" s="301"/>
      <c r="M142" s="16"/>
      <c r="P142" s="306">
        <v>3229</v>
      </c>
      <c r="Q142" s="309" t="s">
        <v>371</v>
      </c>
      <c r="R142" s="310"/>
      <c r="S142" s="327"/>
      <c r="T142" s="307"/>
      <c r="U142" s="307"/>
      <c r="V142" s="307">
        <v>29.35</v>
      </c>
      <c r="W142" s="307">
        <v>27.22</v>
      </c>
      <c r="X142" s="307">
        <f>AA142</f>
        <v>37.937662337662339</v>
      </c>
      <c r="Y142" s="300">
        <f t="shared" si="86"/>
        <v>28.75</v>
      </c>
      <c r="Z142" s="301">
        <f t="shared" si="88"/>
        <v>37.337662337662337</v>
      </c>
      <c r="AA142" s="301">
        <f t="shared" si="87"/>
        <v>37.937662337662339</v>
      </c>
      <c r="AB142" s="16"/>
    </row>
    <row r="143" spans="1:28" ht="58.5" customHeight="1" x14ac:dyDescent="0.7">
      <c r="A143" s="341"/>
      <c r="B143" s="342"/>
      <c r="C143" s="342"/>
      <c r="D143" s="343"/>
      <c r="E143" s="343"/>
      <c r="F143" s="343"/>
      <c r="G143" s="343"/>
      <c r="H143" s="343"/>
      <c r="I143" s="343"/>
      <c r="J143" s="300"/>
      <c r="K143" s="301"/>
      <c r="L143" s="301"/>
      <c r="P143" s="681" t="s">
        <v>95</v>
      </c>
      <c r="Q143" s="681"/>
      <c r="R143" s="681"/>
      <c r="S143" s="681"/>
      <c r="T143" s="681"/>
      <c r="U143" s="681"/>
      <c r="V143" s="681"/>
      <c r="W143" s="681"/>
      <c r="X143" s="681"/>
      <c r="Y143" s="300">
        <f t="shared" si="86"/>
        <v>-0.6</v>
      </c>
      <c r="Z143" s="301">
        <f t="shared" si="88"/>
        <v>-0.77922077922077915</v>
      </c>
      <c r="AA143" s="301">
        <f t="shared" si="87"/>
        <v>-0.17922077922077917</v>
      </c>
      <c r="AB143" s="16"/>
    </row>
    <row r="144" spans="1:28" ht="58.5" customHeight="1" x14ac:dyDescent="0.6">
      <c r="A144" s="341"/>
      <c r="B144" s="342"/>
      <c r="C144" s="342"/>
      <c r="D144" s="343"/>
      <c r="E144" s="343"/>
      <c r="F144" s="343"/>
      <c r="G144" s="343"/>
      <c r="H144" s="343"/>
      <c r="I144" s="343"/>
      <c r="J144" s="300"/>
      <c r="K144" s="301"/>
      <c r="L144" s="301"/>
      <c r="M144" s="16"/>
      <c r="P144" s="306">
        <v>3500</v>
      </c>
      <c r="Q144" s="309" t="s">
        <v>372</v>
      </c>
      <c r="R144" s="310"/>
      <c r="S144" s="312"/>
      <c r="T144" s="312"/>
      <c r="U144" s="306"/>
      <c r="V144" s="307">
        <v>33.99</v>
      </c>
      <c r="W144" s="307">
        <v>32.22</v>
      </c>
      <c r="X144" s="307">
        <f>AA144</f>
        <v>43.963636363636368</v>
      </c>
      <c r="Y144" s="300">
        <f t="shared" si="86"/>
        <v>33.39</v>
      </c>
      <c r="Z144" s="301">
        <f t="shared" si="88"/>
        <v>43.363636363636367</v>
      </c>
      <c r="AA144" s="301">
        <f t="shared" si="87"/>
        <v>43.963636363636368</v>
      </c>
      <c r="AB144" s="16"/>
    </row>
    <row r="145" spans="1:28" ht="58.5" customHeight="1" x14ac:dyDescent="0.7">
      <c r="A145" s="341"/>
      <c r="B145" s="342"/>
      <c r="C145" s="342"/>
      <c r="D145" s="343"/>
      <c r="E145" s="343"/>
      <c r="F145" s="343"/>
      <c r="G145" s="343"/>
      <c r="H145" s="343"/>
      <c r="I145" s="343"/>
      <c r="J145" s="300"/>
      <c r="K145" s="301"/>
      <c r="L145" s="301"/>
      <c r="M145" s="16"/>
      <c r="P145" s="674" t="s">
        <v>93</v>
      </c>
      <c r="Q145" s="675"/>
      <c r="R145" s="675"/>
      <c r="S145" s="675"/>
      <c r="T145" s="675"/>
      <c r="U145" s="675"/>
      <c r="V145" s="675"/>
      <c r="W145" s="675"/>
      <c r="X145" s="676"/>
      <c r="Y145" s="300"/>
      <c r="Z145" s="301"/>
      <c r="AA145" s="301"/>
      <c r="AB145" s="16"/>
    </row>
    <row r="146" spans="1:28" ht="58.5" customHeight="1" x14ac:dyDescent="0.6">
      <c r="A146" s="341"/>
      <c r="B146" s="342"/>
      <c r="C146" s="342"/>
      <c r="D146" s="343"/>
      <c r="E146" s="343"/>
      <c r="F146" s="343"/>
      <c r="G146" s="343"/>
      <c r="H146" s="343"/>
      <c r="I146" s="343"/>
      <c r="J146" s="300"/>
      <c r="K146" s="301"/>
      <c r="L146" s="301"/>
      <c r="M146" s="16"/>
      <c r="P146" s="306">
        <v>4739</v>
      </c>
      <c r="Q146" s="309" t="s">
        <v>708</v>
      </c>
      <c r="R146" s="310"/>
      <c r="S146" s="327"/>
      <c r="T146" s="307">
        <v>0.54</v>
      </c>
      <c r="U146" s="307"/>
      <c r="V146" s="307">
        <v>49.99</v>
      </c>
      <c r="W146" s="307">
        <v>28.22</v>
      </c>
      <c r="X146" s="308">
        <f>AA146</f>
        <v>64.742857142857133</v>
      </c>
      <c r="Y146" s="300">
        <f>V146-0.6</f>
        <v>49.39</v>
      </c>
      <c r="Z146" s="301">
        <f>SUM(Y146/0.77)</f>
        <v>64.142857142857139</v>
      </c>
      <c r="AA146" s="301">
        <f>SUM(Z146+0.6)</f>
        <v>64.742857142857133</v>
      </c>
      <c r="AB146" s="16"/>
    </row>
    <row r="147" spans="1:28" ht="58.5" customHeight="1" x14ac:dyDescent="0.6">
      <c r="A147" s="341"/>
      <c r="B147" s="342"/>
      <c r="C147" s="342"/>
      <c r="D147" s="343"/>
      <c r="E147" s="343"/>
      <c r="F147" s="343"/>
      <c r="G147" s="343"/>
      <c r="H147" s="343"/>
      <c r="I147" s="343"/>
      <c r="J147" s="300"/>
      <c r="K147" s="301"/>
      <c r="L147" s="301"/>
      <c r="M147" s="16"/>
      <c r="P147" s="306">
        <v>4737</v>
      </c>
      <c r="Q147" s="309" t="s">
        <v>709</v>
      </c>
      <c r="R147" s="310"/>
      <c r="S147" s="327"/>
      <c r="T147" s="307"/>
      <c r="U147" s="307"/>
      <c r="V147" s="307">
        <v>29.99</v>
      </c>
      <c r="W147" s="307">
        <v>28.22</v>
      </c>
      <c r="X147" s="308">
        <f>AA147</f>
        <v>38.768831168831163</v>
      </c>
      <c r="Y147" s="300">
        <f>V147-0.6</f>
        <v>29.389999999999997</v>
      </c>
      <c r="Z147" s="301">
        <f>SUM(Y147/0.77)</f>
        <v>38.168831168831161</v>
      </c>
      <c r="AA147" s="301">
        <f>SUM(Z147+0.6)</f>
        <v>38.768831168831163</v>
      </c>
      <c r="AB147" s="16"/>
    </row>
    <row r="148" spans="1:28" ht="58.5" customHeight="1" x14ac:dyDescent="0.6">
      <c r="A148" s="341"/>
      <c r="B148" s="342"/>
      <c r="C148" s="342"/>
      <c r="D148" s="343"/>
      <c r="E148" s="343"/>
      <c r="F148" s="343"/>
      <c r="G148" s="343"/>
      <c r="H148" s="343"/>
      <c r="I148" s="343"/>
      <c r="J148" s="300"/>
      <c r="K148" s="301"/>
      <c r="L148" s="301"/>
      <c r="M148" s="16"/>
      <c r="P148" s="306">
        <v>4742</v>
      </c>
      <c r="Q148" s="349" t="s">
        <v>710</v>
      </c>
      <c r="R148" s="349"/>
      <c r="S148" s="350"/>
      <c r="T148" s="307">
        <v>0.54</v>
      </c>
      <c r="U148" s="307"/>
      <c r="V148" s="307">
        <v>49.99</v>
      </c>
      <c r="W148" s="307">
        <v>28.22</v>
      </c>
      <c r="X148" s="308">
        <f>AA148</f>
        <v>64.742857142857133</v>
      </c>
      <c r="Y148" s="300">
        <f>V148-0.6</f>
        <v>49.39</v>
      </c>
      <c r="Z148" s="301">
        <f>SUM(Y148/0.77)</f>
        <v>64.142857142857139</v>
      </c>
      <c r="AA148" s="301">
        <f>SUM(Z148+0.6)</f>
        <v>64.742857142857133</v>
      </c>
      <c r="AB148" s="16"/>
    </row>
    <row r="149" spans="1:28" ht="58.5" customHeight="1" x14ac:dyDescent="0.6">
      <c r="A149" s="341"/>
      <c r="B149" s="342"/>
      <c r="C149" s="342"/>
      <c r="D149" s="343"/>
      <c r="E149" s="343"/>
      <c r="F149" s="343"/>
      <c r="G149" s="343"/>
      <c r="H149" s="343"/>
      <c r="I149" s="343"/>
      <c r="J149" s="300"/>
      <c r="K149" s="301"/>
      <c r="L149" s="301"/>
      <c r="M149" s="16"/>
      <c r="P149" s="306">
        <v>4740</v>
      </c>
      <c r="Q149" s="349" t="s">
        <v>711</v>
      </c>
      <c r="R149" s="349"/>
      <c r="S149" s="350"/>
      <c r="T149" s="307"/>
      <c r="U149" s="307"/>
      <c r="V149" s="307">
        <v>29.99</v>
      </c>
      <c r="W149" s="307">
        <v>28.22</v>
      </c>
      <c r="X149" s="308">
        <f>AA149</f>
        <v>38.768831168831163</v>
      </c>
      <c r="Y149" s="300">
        <f>V149-0.6</f>
        <v>29.389999999999997</v>
      </c>
      <c r="Z149" s="301">
        <f>SUM(Y149/0.77)</f>
        <v>38.168831168831161</v>
      </c>
      <c r="AA149" s="301">
        <f>SUM(Z149+0.6)</f>
        <v>38.768831168831163</v>
      </c>
      <c r="AB149" s="16"/>
    </row>
    <row r="150" spans="1:28" ht="58.5" customHeight="1" x14ac:dyDescent="0.7">
      <c r="A150" s="341"/>
      <c r="B150" s="342"/>
      <c r="C150" s="342"/>
      <c r="D150" s="343"/>
      <c r="E150" s="343"/>
      <c r="F150" s="343"/>
      <c r="G150" s="343"/>
      <c r="H150" s="343"/>
      <c r="I150" s="343"/>
      <c r="J150" s="300"/>
      <c r="K150" s="301"/>
      <c r="L150" s="301"/>
      <c r="M150" s="16"/>
      <c r="P150" s="716" t="s">
        <v>91</v>
      </c>
      <c r="Q150" s="717"/>
      <c r="R150" s="717"/>
      <c r="S150" s="717"/>
      <c r="T150" s="717"/>
      <c r="U150" s="717"/>
      <c r="V150" s="717"/>
      <c r="W150" s="717"/>
      <c r="X150" s="718"/>
      <c r="Y150" s="300"/>
      <c r="Z150" s="301"/>
      <c r="AA150" s="301"/>
    </row>
    <row r="151" spans="1:28" ht="58.5" customHeight="1" x14ac:dyDescent="0.65">
      <c r="A151" s="341"/>
      <c r="B151" s="342"/>
      <c r="C151" s="342"/>
      <c r="D151" s="343"/>
      <c r="E151" s="343"/>
      <c r="F151" s="343"/>
      <c r="G151" s="343"/>
      <c r="H151" s="343"/>
      <c r="I151" s="343"/>
      <c r="J151" s="300"/>
      <c r="K151" s="301"/>
      <c r="L151" s="301"/>
      <c r="M151" s="16"/>
      <c r="P151" s="351"/>
      <c r="Q151" s="352" t="s">
        <v>90</v>
      </c>
      <c r="R151" s="352"/>
      <c r="S151" s="352"/>
      <c r="T151" s="352"/>
      <c r="U151" s="352"/>
      <c r="V151" s="352"/>
      <c r="W151" s="352"/>
      <c r="X151" s="353"/>
      <c r="Y151" s="300"/>
      <c r="Z151" s="301"/>
      <c r="AA151" s="301"/>
    </row>
    <row r="152" spans="1:28" ht="58.5" customHeight="1" x14ac:dyDescent="0.6">
      <c r="A152" s="341"/>
      <c r="B152" s="342"/>
      <c r="C152" s="342"/>
      <c r="D152" s="343"/>
      <c r="E152" s="343"/>
      <c r="F152" s="343"/>
      <c r="G152" s="343"/>
      <c r="H152" s="343"/>
      <c r="I152" s="343"/>
      <c r="J152" s="300"/>
      <c r="K152" s="301"/>
      <c r="L152" s="301"/>
      <c r="P152" s="306">
        <v>1175</v>
      </c>
      <c r="Q152" s="309" t="s">
        <v>79</v>
      </c>
      <c r="R152" s="310"/>
      <c r="S152" s="325"/>
      <c r="T152" s="312"/>
      <c r="U152" s="307"/>
      <c r="V152" s="307">
        <v>29.98</v>
      </c>
      <c r="W152" s="307">
        <v>28.49</v>
      </c>
      <c r="X152" s="308">
        <f>AA152</f>
        <v>38.755844155844152</v>
      </c>
      <c r="Y152" s="300">
        <f>V152-0.6</f>
        <v>29.38</v>
      </c>
      <c r="Z152" s="301">
        <f>SUM(Y152/0.77)</f>
        <v>38.15584415584415</v>
      </c>
      <c r="AA152" s="301">
        <f>SUM(Z152+0.6)</f>
        <v>38.755844155844152</v>
      </c>
    </row>
    <row r="153" spans="1:28" ht="46.5" customHeight="1" x14ac:dyDescent="0.6">
      <c r="A153" s="341"/>
      <c r="B153" s="342"/>
      <c r="C153" s="342"/>
      <c r="D153" s="343"/>
      <c r="E153" s="343"/>
      <c r="F153" s="343"/>
      <c r="G153" s="343"/>
      <c r="H153" s="343"/>
      <c r="I153" s="343"/>
      <c r="J153" s="300"/>
      <c r="K153" s="301"/>
      <c r="L153" s="301"/>
      <c r="P153" s="306">
        <v>1176</v>
      </c>
      <c r="Q153" s="309" t="s">
        <v>45</v>
      </c>
      <c r="R153" s="310"/>
      <c r="S153" s="312"/>
      <c r="T153" s="312"/>
      <c r="U153" s="307"/>
      <c r="V153" s="307">
        <v>23.98</v>
      </c>
      <c r="W153" s="307">
        <v>24.22</v>
      </c>
      <c r="X153" s="308">
        <f>AA153</f>
        <v>30.963636363636365</v>
      </c>
      <c r="Y153" s="300">
        <f>V153-0.6</f>
        <v>23.38</v>
      </c>
      <c r="Z153" s="301">
        <f>SUM(Y153/0.77)</f>
        <v>30.363636363636363</v>
      </c>
      <c r="AA153" s="301">
        <f>SUM(Z153+0.6)</f>
        <v>30.963636363636365</v>
      </c>
    </row>
    <row r="154" spans="1:28" ht="46.5" customHeight="1" x14ac:dyDescent="0.6">
      <c r="A154" s="341"/>
      <c r="B154" s="342"/>
      <c r="C154" s="342"/>
      <c r="D154" s="343"/>
      <c r="E154" s="343"/>
      <c r="F154" s="343"/>
      <c r="G154" s="343"/>
      <c r="H154" s="343"/>
      <c r="I154" s="343"/>
      <c r="J154" s="300"/>
      <c r="K154" s="301"/>
      <c r="L154" s="301"/>
      <c r="P154" s="306">
        <v>1190</v>
      </c>
      <c r="Q154" s="309" t="s">
        <v>88</v>
      </c>
      <c r="R154" s="310"/>
      <c r="S154" s="312"/>
      <c r="T154" s="312"/>
      <c r="U154" s="307"/>
      <c r="V154" s="307">
        <v>27.98</v>
      </c>
      <c r="W154" s="307">
        <v>25.28</v>
      </c>
      <c r="X154" s="308">
        <f>AA154</f>
        <v>36.113636363636367</v>
      </c>
      <c r="Y154" s="300">
        <f>V154-0.75</f>
        <v>27.23</v>
      </c>
      <c r="Z154" s="301">
        <f>SUM(Y154/0.77)</f>
        <v>35.363636363636367</v>
      </c>
      <c r="AA154" s="301">
        <f>SUM(Z154+0.75)</f>
        <v>36.113636363636367</v>
      </c>
    </row>
    <row r="155" spans="1:28" ht="49.9" customHeight="1" x14ac:dyDescent="0.6">
      <c r="A155" s="341"/>
      <c r="B155" s="342"/>
      <c r="C155" s="342"/>
      <c r="D155" s="343"/>
      <c r="E155" s="343"/>
      <c r="F155" s="343"/>
      <c r="G155" s="343"/>
      <c r="H155" s="343"/>
      <c r="I155" s="343"/>
      <c r="J155" s="300"/>
      <c r="K155" s="301"/>
      <c r="L155" s="301"/>
      <c r="P155" s="306">
        <v>1179</v>
      </c>
      <c r="Q155" s="309" t="s">
        <v>32</v>
      </c>
      <c r="R155" s="310"/>
      <c r="S155" s="312"/>
      <c r="T155" s="312"/>
      <c r="U155" s="307" t="s">
        <v>35</v>
      </c>
      <c r="V155" s="307">
        <v>22.89</v>
      </c>
      <c r="W155" s="307">
        <v>22.04</v>
      </c>
      <c r="X155" s="308">
        <f>AA155</f>
        <v>29.548051948051949</v>
      </c>
      <c r="Y155" s="300">
        <f>V155-0.6</f>
        <v>22.29</v>
      </c>
      <c r="Z155" s="301">
        <f>SUM(Y155/0.77)</f>
        <v>28.948051948051948</v>
      </c>
      <c r="AA155" s="301">
        <f>SUM(Z155+0.6)</f>
        <v>29.548051948051949</v>
      </c>
    </row>
    <row r="156" spans="1:28" ht="49.9" customHeight="1" x14ac:dyDescent="0.6">
      <c r="A156" s="341"/>
      <c r="B156" s="342"/>
      <c r="C156" s="342"/>
      <c r="D156" s="343"/>
      <c r="E156" s="343"/>
      <c r="F156" s="343"/>
      <c r="G156" s="343"/>
      <c r="H156" s="343"/>
      <c r="I156" s="343"/>
      <c r="J156" s="300"/>
      <c r="K156" s="301"/>
      <c r="L156" s="301"/>
      <c r="P156" s="346"/>
      <c r="Q156" s="347"/>
      <c r="R156" s="347"/>
      <c r="S156" s="348"/>
      <c r="T156" s="348"/>
      <c r="U156" s="348"/>
      <c r="V156" s="348"/>
      <c r="W156" s="348"/>
      <c r="X156" s="357"/>
      <c r="Y156" s="300"/>
      <c r="Z156" s="301"/>
      <c r="AA156" s="301"/>
    </row>
    <row r="157" spans="1:28" ht="55.5" customHeight="1" x14ac:dyDescent="0.7">
      <c r="A157" s="276" t="s">
        <v>78</v>
      </c>
      <c r="B157" s="277" t="s">
        <v>77</v>
      </c>
      <c r="C157" s="278"/>
      <c r="D157" s="279"/>
      <c r="E157" s="279"/>
      <c r="F157" s="276"/>
      <c r="G157" s="276" t="s">
        <v>76</v>
      </c>
      <c r="H157" s="276" t="s">
        <v>76</v>
      </c>
      <c r="I157" s="276" t="s">
        <v>75</v>
      </c>
      <c r="J157" s="300"/>
      <c r="K157" s="301"/>
      <c r="L157" s="301"/>
      <c r="P157" s="346"/>
      <c r="Q157" s="347"/>
      <c r="R157" s="347"/>
      <c r="S157" s="348"/>
      <c r="T157" s="348"/>
      <c r="U157" s="348"/>
      <c r="V157" s="348"/>
      <c r="W157" s="348"/>
      <c r="X157" s="357"/>
      <c r="Y157" s="300"/>
      <c r="Z157" s="301"/>
      <c r="AA157" s="301"/>
    </row>
    <row r="158" spans="1:28" ht="55.5" customHeight="1" x14ac:dyDescent="0.7">
      <c r="A158" s="280" t="s">
        <v>74</v>
      </c>
      <c r="B158" s="281"/>
      <c r="C158" s="282"/>
      <c r="D158" s="283"/>
      <c r="E158" s="283" t="s">
        <v>610</v>
      </c>
      <c r="F158" s="280" t="s">
        <v>15</v>
      </c>
      <c r="G158" s="280" t="s">
        <v>73</v>
      </c>
      <c r="H158" s="280" t="s">
        <v>611</v>
      </c>
      <c r="I158" s="280" t="s">
        <v>72</v>
      </c>
      <c r="J158" s="17"/>
      <c r="K158" s="16"/>
      <c r="L158" s="16"/>
      <c r="P158" s="93" t="s">
        <v>78</v>
      </c>
      <c r="Q158" s="96" t="s">
        <v>77</v>
      </c>
      <c r="R158" s="95"/>
      <c r="S158" s="94"/>
      <c r="T158" s="94"/>
      <c r="U158" s="93"/>
      <c r="V158" s="93" t="s">
        <v>76</v>
      </c>
      <c r="W158" s="93" t="s">
        <v>76</v>
      </c>
      <c r="X158" s="93" t="s">
        <v>75</v>
      </c>
    </row>
    <row r="159" spans="1:28" ht="55.5" customHeight="1" x14ac:dyDescent="0.6">
      <c r="A159" s="631" t="s">
        <v>99</v>
      </c>
      <c r="B159" s="631"/>
      <c r="C159" s="631"/>
      <c r="D159" s="631"/>
      <c r="E159" s="631"/>
      <c r="F159" s="631"/>
      <c r="G159" s="631"/>
      <c r="H159" s="631"/>
      <c r="I159" s="631"/>
      <c r="J159" s="17"/>
      <c r="K159" s="16"/>
      <c r="L159" s="16"/>
      <c r="P159" s="89" t="s">
        <v>74</v>
      </c>
      <c r="Q159" s="92"/>
      <c r="R159" s="91"/>
      <c r="S159" s="90"/>
      <c r="T159" s="90" t="s">
        <v>610</v>
      </c>
      <c r="U159" s="89" t="s">
        <v>15</v>
      </c>
      <c r="V159" s="89" t="s">
        <v>73</v>
      </c>
      <c r="W159" s="89" t="s">
        <v>611</v>
      </c>
      <c r="X159" s="89" t="s">
        <v>72</v>
      </c>
      <c r="Y159" s="17"/>
      <c r="Z159" s="16"/>
    </row>
    <row r="160" spans="1:28" ht="55.5" customHeight="1" x14ac:dyDescent="0.75">
      <c r="A160" s="710" t="s">
        <v>97</v>
      </c>
      <c r="B160" s="710"/>
      <c r="C160" s="710"/>
      <c r="D160" s="710"/>
      <c r="E160" s="710"/>
      <c r="F160" s="710"/>
      <c r="G160" s="710"/>
      <c r="H160" s="710"/>
      <c r="I160" s="710"/>
      <c r="J160" s="17" t="e">
        <f>#REF!-0.36</f>
        <v>#REF!</v>
      </c>
      <c r="K160" s="16" t="e">
        <f t="shared" ref="K160:K166" si="89">SUM(J160/0.77)</f>
        <v>#REF!</v>
      </c>
      <c r="L160" s="16" t="e">
        <f>SUM(K160+0.36)</f>
        <v>#REF!</v>
      </c>
      <c r="P160" s="712" t="s">
        <v>225</v>
      </c>
      <c r="Q160" s="712"/>
      <c r="R160" s="712"/>
      <c r="S160" s="712"/>
      <c r="T160" s="712"/>
      <c r="U160" s="712"/>
      <c r="V160" s="212"/>
      <c r="W160" s="212"/>
      <c r="X160" s="212"/>
    </row>
    <row r="161" spans="1:27" ht="55.5" customHeight="1" x14ac:dyDescent="0.7">
      <c r="A161" s="204">
        <v>1072</v>
      </c>
      <c r="B161" s="287" t="s">
        <v>336</v>
      </c>
      <c r="C161" s="288"/>
      <c r="D161" s="292"/>
      <c r="E161" s="205"/>
      <c r="F161" s="289"/>
      <c r="G161" s="205">
        <v>27.98</v>
      </c>
      <c r="H161" s="205">
        <v>26.83</v>
      </c>
      <c r="I161" s="284">
        <f t="shared" ref="I161:I166" si="90">L161</f>
        <v>36.158441558441559</v>
      </c>
      <c r="J161" s="285">
        <f t="shared" ref="J161:J166" si="91">G161-0.6</f>
        <v>27.38</v>
      </c>
      <c r="K161" s="136">
        <f t="shared" si="89"/>
        <v>35.558441558441558</v>
      </c>
      <c r="L161" s="136">
        <f t="shared" ref="L161:L166" si="92">SUM(K161+0.6)</f>
        <v>36.158441558441559</v>
      </c>
      <c r="P161" s="69"/>
      <c r="Q161" s="655" t="s">
        <v>452</v>
      </c>
      <c r="R161" s="711"/>
      <c r="S161" s="711"/>
      <c r="T161" s="711"/>
      <c r="U161" s="711"/>
      <c r="V161" s="711"/>
      <c r="W161" s="711"/>
      <c r="X161" s="711"/>
      <c r="Y161" s="235"/>
      <c r="Z161" s="235"/>
      <c r="AA161" s="235"/>
    </row>
    <row r="162" spans="1:27" ht="55.5" customHeight="1" x14ac:dyDescent="0.65">
      <c r="A162" s="290">
        <v>1084</v>
      </c>
      <c r="B162" s="287" t="s">
        <v>337</v>
      </c>
      <c r="C162" s="288"/>
      <c r="D162" s="292"/>
      <c r="E162" s="205"/>
      <c r="F162" s="289"/>
      <c r="G162" s="205">
        <v>27.98</v>
      </c>
      <c r="H162" s="205">
        <v>26.83</v>
      </c>
      <c r="I162" s="284">
        <f t="shared" si="90"/>
        <v>36.158441558441559</v>
      </c>
      <c r="J162" s="285">
        <f t="shared" si="91"/>
        <v>27.38</v>
      </c>
      <c r="K162" s="136">
        <f t="shared" si="89"/>
        <v>35.558441558441558</v>
      </c>
      <c r="L162" s="136">
        <f t="shared" si="92"/>
        <v>36.158441558441559</v>
      </c>
      <c r="P162" s="99">
        <v>5120</v>
      </c>
      <c r="Q162" s="372" t="s">
        <v>451</v>
      </c>
      <c r="R162" s="373"/>
      <c r="S162" s="374"/>
      <c r="T162" s="374"/>
      <c r="U162" s="108">
        <v>4</v>
      </c>
      <c r="V162" s="108">
        <v>22.98</v>
      </c>
      <c r="W162" s="108">
        <v>23.22</v>
      </c>
      <c r="X162" s="108">
        <f>AA162</f>
        <v>29.664935064935065</v>
      </c>
      <c r="Y162" s="223">
        <f>V162-0.6</f>
        <v>22.38</v>
      </c>
      <c r="Z162" s="235">
        <f>SUM(Y162/0.77)</f>
        <v>29.064935064935064</v>
      </c>
      <c r="AA162" s="235">
        <f>SUM(Z162+0.6)</f>
        <v>29.664935064935065</v>
      </c>
    </row>
    <row r="163" spans="1:27" ht="55.5" customHeight="1" x14ac:dyDescent="0.7">
      <c r="A163" s="290">
        <v>1085</v>
      </c>
      <c r="B163" s="287" t="s">
        <v>528</v>
      </c>
      <c r="C163" s="288"/>
      <c r="D163" s="291"/>
      <c r="E163" s="205"/>
      <c r="F163" s="204"/>
      <c r="G163" s="205">
        <v>42.5</v>
      </c>
      <c r="H163" s="205">
        <v>41.74</v>
      </c>
      <c r="I163" s="205">
        <f t="shared" si="90"/>
        <v>55.015584415584414</v>
      </c>
      <c r="J163" s="285">
        <f t="shared" si="91"/>
        <v>41.9</v>
      </c>
      <c r="K163" s="136">
        <f t="shared" si="89"/>
        <v>54.415584415584412</v>
      </c>
      <c r="L163" s="136">
        <f t="shared" si="92"/>
        <v>55.015584415584414</v>
      </c>
      <c r="P163" s="229"/>
      <c r="Q163" s="644" t="s">
        <v>379</v>
      </c>
      <c r="R163" s="644"/>
      <c r="S163" s="644"/>
      <c r="T163" s="644"/>
      <c r="U163" s="644"/>
      <c r="V163" s="644"/>
      <c r="W163" s="644"/>
      <c r="X163" s="644"/>
      <c r="Y163" s="235"/>
      <c r="Z163" s="235"/>
      <c r="AA163" s="235"/>
    </row>
    <row r="164" spans="1:27" ht="55.5" customHeight="1" x14ac:dyDescent="0.7">
      <c r="A164" s="290">
        <v>1074</v>
      </c>
      <c r="B164" s="287" t="s">
        <v>671</v>
      </c>
      <c r="C164" s="288"/>
      <c r="D164" s="291"/>
      <c r="E164" s="205"/>
      <c r="F164" s="472"/>
      <c r="G164" s="205">
        <v>27.98</v>
      </c>
      <c r="H164" s="205">
        <v>26.83</v>
      </c>
      <c r="I164" s="284">
        <f t="shared" si="90"/>
        <v>36.158441558441559</v>
      </c>
      <c r="J164" s="285">
        <f t="shared" si="91"/>
        <v>27.38</v>
      </c>
      <c r="K164" s="136">
        <f t="shared" si="89"/>
        <v>35.558441558441558</v>
      </c>
      <c r="L164" s="136">
        <f t="shared" si="92"/>
        <v>36.158441558441559</v>
      </c>
      <c r="P164" s="99">
        <v>1400</v>
      </c>
      <c r="Q164" s="638" t="s">
        <v>435</v>
      </c>
      <c r="R164" s="638"/>
      <c r="S164" s="639"/>
      <c r="T164" s="108"/>
      <c r="U164" s="236"/>
      <c r="V164" s="108">
        <v>27.98</v>
      </c>
      <c r="W164" s="108">
        <v>27.22</v>
      </c>
      <c r="X164" s="108">
        <f t="shared" ref="X164:X169" si="93">AA164</f>
        <v>36.158441558441559</v>
      </c>
      <c r="Y164" s="223">
        <f>V164-0.6</f>
        <v>27.38</v>
      </c>
      <c r="Z164" s="235">
        <f t="shared" ref="Z164:Z169" si="94">SUM(Y164/0.77)</f>
        <v>35.558441558441558</v>
      </c>
      <c r="AA164" s="235">
        <f>SUM(Z164+0.6)</f>
        <v>36.158441558441559</v>
      </c>
    </row>
    <row r="165" spans="1:27" ht="55.5" customHeight="1" x14ac:dyDescent="0.65">
      <c r="A165" s="290">
        <v>1083</v>
      </c>
      <c r="B165" s="288" t="s">
        <v>686</v>
      </c>
      <c r="C165" s="288"/>
      <c r="D165" s="292"/>
      <c r="E165" s="205"/>
      <c r="F165" s="289"/>
      <c r="G165" s="205">
        <v>27.98</v>
      </c>
      <c r="H165" s="205"/>
      <c r="I165" s="284">
        <f t="shared" si="90"/>
        <v>36.158441558441559</v>
      </c>
      <c r="J165" s="285">
        <f t="shared" si="91"/>
        <v>27.38</v>
      </c>
      <c r="K165" s="136">
        <f t="shared" si="89"/>
        <v>35.558441558441558</v>
      </c>
      <c r="L165" s="136">
        <f t="shared" si="92"/>
        <v>36.158441558441559</v>
      </c>
      <c r="P165" s="99">
        <v>1449</v>
      </c>
      <c r="Q165" s="252" t="s">
        <v>436</v>
      </c>
      <c r="R165" s="252"/>
      <c r="S165" s="252"/>
      <c r="T165" s="108"/>
      <c r="U165" s="108">
        <v>3</v>
      </c>
      <c r="V165" s="108">
        <v>22.99</v>
      </c>
      <c r="W165" s="108">
        <v>22.23</v>
      </c>
      <c r="X165" s="108">
        <f t="shared" si="93"/>
        <v>29.677922077922076</v>
      </c>
      <c r="Y165" s="223">
        <f>V165-0.6</f>
        <v>22.389999999999997</v>
      </c>
      <c r="Z165" s="235">
        <f t="shared" si="94"/>
        <v>29.077922077922075</v>
      </c>
      <c r="AA165" s="235">
        <f>SUM(Z165+0.6)</f>
        <v>29.677922077922076</v>
      </c>
    </row>
    <row r="166" spans="1:27" ht="55.5" customHeight="1" x14ac:dyDescent="0.7">
      <c r="A166" s="290">
        <v>1089</v>
      </c>
      <c r="B166" s="288" t="s">
        <v>492</v>
      </c>
      <c r="C166" s="288"/>
      <c r="D166" s="292"/>
      <c r="E166" s="205"/>
      <c r="F166" s="205"/>
      <c r="G166" s="205">
        <v>27.98</v>
      </c>
      <c r="H166" s="205">
        <v>26.83</v>
      </c>
      <c r="I166" s="284">
        <f t="shared" si="90"/>
        <v>36.158441558441559</v>
      </c>
      <c r="J166" s="285">
        <f t="shared" si="91"/>
        <v>27.38</v>
      </c>
      <c r="K166" s="136">
        <f t="shared" si="89"/>
        <v>35.558441558441558</v>
      </c>
      <c r="L166" s="136">
        <f t="shared" si="92"/>
        <v>36.158441558441559</v>
      </c>
      <c r="P166" s="99">
        <v>1401</v>
      </c>
      <c r="Q166" s="638" t="s">
        <v>373</v>
      </c>
      <c r="R166" s="638"/>
      <c r="S166" s="639"/>
      <c r="T166" s="108"/>
      <c r="U166" s="236"/>
      <c r="V166" s="108">
        <v>27.98</v>
      </c>
      <c r="W166" s="108">
        <v>27.22</v>
      </c>
      <c r="X166" s="108">
        <f t="shared" si="93"/>
        <v>36.158441558441559</v>
      </c>
      <c r="Y166" s="223">
        <f>V166-0.6</f>
        <v>27.38</v>
      </c>
      <c r="Z166" s="235">
        <f t="shared" si="94"/>
        <v>35.558441558441558</v>
      </c>
      <c r="AA166" s="235">
        <f>SUM(Z166+0.6)</f>
        <v>36.158441558441559</v>
      </c>
    </row>
    <row r="167" spans="1:27" ht="55.5" customHeight="1" x14ac:dyDescent="0.75">
      <c r="A167" s="632" t="s">
        <v>241</v>
      </c>
      <c r="B167" s="633"/>
      <c r="C167" s="633"/>
      <c r="D167" s="633"/>
      <c r="E167" s="633"/>
      <c r="F167" s="633"/>
      <c r="G167" s="633"/>
      <c r="H167" s="633"/>
      <c r="I167" s="634"/>
      <c r="J167" s="17"/>
      <c r="K167" s="16"/>
      <c r="L167" s="16"/>
      <c r="P167" s="99">
        <v>1402</v>
      </c>
      <c r="Q167" s="638" t="s">
        <v>374</v>
      </c>
      <c r="R167" s="638"/>
      <c r="S167" s="639"/>
      <c r="T167" s="108"/>
      <c r="U167" s="99"/>
      <c r="V167" s="108">
        <v>27.35</v>
      </c>
      <c r="W167" s="108">
        <v>26.3</v>
      </c>
      <c r="X167" s="108">
        <f t="shared" si="93"/>
        <v>35.405974025974032</v>
      </c>
      <c r="Y167" s="223">
        <f>V167-0.38</f>
        <v>26.970000000000002</v>
      </c>
      <c r="Z167" s="235">
        <f t="shared" si="94"/>
        <v>35.02597402597403</v>
      </c>
      <c r="AA167" s="235">
        <f>SUM(Z167+0.38)</f>
        <v>35.405974025974032</v>
      </c>
    </row>
    <row r="168" spans="1:27" ht="55.5" customHeight="1" x14ac:dyDescent="0.65">
      <c r="A168" s="204">
        <v>3554</v>
      </c>
      <c r="B168" s="286" t="s">
        <v>333</v>
      </c>
      <c r="C168" s="286"/>
      <c r="D168" s="286"/>
      <c r="E168" s="417"/>
      <c r="F168" s="205">
        <v>42.24</v>
      </c>
      <c r="G168" s="205">
        <v>24</v>
      </c>
      <c r="H168" s="205">
        <v>66.239999999999995</v>
      </c>
      <c r="I168" s="284">
        <f t="shared" ref="I168:I171" si="95">L168</f>
        <v>30.989610389610387</v>
      </c>
      <c r="J168" s="285">
        <f t="shared" ref="J168:J172" si="96">G168-0.6</f>
        <v>23.4</v>
      </c>
      <c r="K168" s="136">
        <f t="shared" ref="K168:K172" si="97">SUM(J168/0.77)</f>
        <v>30.389610389610386</v>
      </c>
      <c r="L168" s="136">
        <f>SUM(K168+0.6)</f>
        <v>30.989610389610387</v>
      </c>
      <c r="P168" s="99">
        <v>1412</v>
      </c>
      <c r="Q168" s="638" t="s">
        <v>377</v>
      </c>
      <c r="R168" s="638"/>
      <c r="S168" s="639"/>
      <c r="T168" s="108"/>
      <c r="U168" s="99"/>
      <c r="V168" s="108">
        <v>27.35</v>
      </c>
      <c r="W168" s="108">
        <v>26.3</v>
      </c>
      <c r="X168" s="108">
        <f t="shared" si="93"/>
        <v>35.405974025974032</v>
      </c>
      <c r="Y168" s="223">
        <f>V168-0.38</f>
        <v>26.970000000000002</v>
      </c>
      <c r="Z168" s="235">
        <f t="shared" si="94"/>
        <v>35.02597402597403</v>
      </c>
      <c r="AA168" s="235">
        <f>SUM(Z168+0.38)</f>
        <v>35.405974025974032</v>
      </c>
    </row>
    <row r="169" spans="1:27" ht="55.5" customHeight="1" x14ac:dyDescent="0.65">
      <c r="A169" s="204">
        <v>3553</v>
      </c>
      <c r="B169" s="645" t="s">
        <v>593</v>
      </c>
      <c r="C169" s="645"/>
      <c r="D169" s="646"/>
      <c r="E169" s="417"/>
      <c r="F169" s="205">
        <v>50.24</v>
      </c>
      <c r="G169" s="205">
        <v>24</v>
      </c>
      <c r="H169" s="205">
        <v>74.239999999999995</v>
      </c>
      <c r="I169" s="284">
        <f t="shared" si="95"/>
        <v>30.989610389610387</v>
      </c>
      <c r="J169" s="285">
        <f t="shared" si="96"/>
        <v>23.4</v>
      </c>
      <c r="K169" s="136">
        <f t="shared" si="97"/>
        <v>30.389610389610386</v>
      </c>
      <c r="L169" s="136">
        <f t="shared" ref="L169:L172" si="98">SUM(K169+0.6)</f>
        <v>30.989610389610387</v>
      </c>
      <c r="P169" s="99">
        <v>1408</v>
      </c>
      <c r="Q169" s="638" t="s">
        <v>378</v>
      </c>
      <c r="R169" s="638"/>
      <c r="S169" s="639"/>
      <c r="T169" s="108"/>
      <c r="U169" s="99"/>
      <c r="V169" s="108">
        <v>27.35</v>
      </c>
      <c r="W169" s="108">
        <v>26.3</v>
      </c>
      <c r="X169" s="108">
        <f t="shared" si="93"/>
        <v>35.405974025974032</v>
      </c>
      <c r="Y169" s="223">
        <f>V169-0.38</f>
        <v>26.970000000000002</v>
      </c>
      <c r="Z169" s="235">
        <f t="shared" si="94"/>
        <v>35.02597402597403</v>
      </c>
      <c r="AA169" s="235">
        <f>SUM(Z169+0.38)</f>
        <v>35.405974025974032</v>
      </c>
    </row>
    <row r="170" spans="1:27" ht="55.5" customHeight="1" x14ac:dyDescent="0.7">
      <c r="A170" s="204">
        <v>3550</v>
      </c>
      <c r="B170" s="645" t="s">
        <v>334</v>
      </c>
      <c r="C170" s="645"/>
      <c r="D170" s="646"/>
      <c r="E170" s="417"/>
      <c r="F170" s="205">
        <v>50.24</v>
      </c>
      <c r="G170" s="205">
        <v>24</v>
      </c>
      <c r="H170" s="205">
        <v>74.239999999999995</v>
      </c>
      <c r="I170" s="284">
        <f t="shared" si="95"/>
        <v>30.989610389610387</v>
      </c>
      <c r="J170" s="285">
        <f t="shared" si="96"/>
        <v>23.4</v>
      </c>
      <c r="K170" s="136">
        <f t="shared" si="97"/>
        <v>30.389610389610386</v>
      </c>
      <c r="L170" s="136">
        <f t="shared" si="98"/>
        <v>30.989610389610387</v>
      </c>
      <c r="P170" s="229"/>
      <c r="Q170" s="655" t="s">
        <v>620</v>
      </c>
      <c r="R170" s="655"/>
      <c r="S170" s="655"/>
      <c r="T170" s="655"/>
      <c r="U170" s="655"/>
      <c r="V170" s="655"/>
      <c r="W170" s="655"/>
      <c r="X170" s="655"/>
      <c r="Y170" s="235"/>
      <c r="Z170" s="235"/>
      <c r="AA170" s="235"/>
    </row>
    <row r="171" spans="1:27" ht="55.5" customHeight="1" x14ac:dyDescent="0.7">
      <c r="A171" s="204">
        <v>3555</v>
      </c>
      <c r="B171" s="646" t="s">
        <v>511</v>
      </c>
      <c r="C171" s="659"/>
      <c r="D171" s="659"/>
      <c r="E171" s="417"/>
      <c r="F171" s="205">
        <v>36.24</v>
      </c>
      <c r="G171" s="205">
        <v>24</v>
      </c>
      <c r="H171" s="205">
        <v>60.24</v>
      </c>
      <c r="I171" s="284">
        <f t="shared" si="95"/>
        <v>30.989610389610387</v>
      </c>
      <c r="J171" s="285">
        <f t="shared" si="96"/>
        <v>23.4</v>
      </c>
      <c r="K171" s="136">
        <f t="shared" si="97"/>
        <v>30.389610389610386</v>
      </c>
      <c r="L171" s="136">
        <f t="shared" si="98"/>
        <v>30.989610389610387</v>
      </c>
      <c r="P171" s="99">
        <v>1451</v>
      </c>
      <c r="Q171" s="245" t="s">
        <v>227</v>
      </c>
      <c r="R171" s="245"/>
      <c r="S171" s="245"/>
      <c r="T171" s="108"/>
      <c r="U171" s="236"/>
      <c r="V171" s="108">
        <v>27.98</v>
      </c>
      <c r="W171" s="108">
        <v>27.22</v>
      </c>
      <c r="X171" s="108">
        <f>AA171</f>
        <v>36.158441558441559</v>
      </c>
      <c r="Y171" s="223">
        <f>V171-0.6</f>
        <v>27.38</v>
      </c>
      <c r="Z171" s="235">
        <f>SUM(Y171/0.77)</f>
        <v>35.558441558441558</v>
      </c>
      <c r="AA171" s="235">
        <f>SUM(Z171+0.6)</f>
        <v>36.158441558441559</v>
      </c>
    </row>
    <row r="172" spans="1:27" ht="55.5" customHeight="1" x14ac:dyDescent="0.65">
      <c r="A172" s="204">
        <v>3560</v>
      </c>
      <c r="B172" s="407" t="s">
        <v>594</v>
      </c>
      <c r="C172" s="286"/>
      <c r="D172" s="286"/>
      <c r="E172" s="417"/>
      <c r="F172" s="205">
        <v>50.24</v>
      </c>
      <c r="G172" s="205">
        <v>24</v>
      </c>
      <c r="H172" s="205">
        <v>74.239999999999995</v>
      </c>
      <c r="I172" s="284">
        <f>L172</f>
        <v>30.989610389610387</v>
      </c>
      <c r="J172" s="285">
        <f t="shared" si="96"/>
        <v>23.4</v>
      </c>
      <c r="K172" s="136">
        <f t="shared" si="97"/>
        <v>30.389610389610386</v>
      </c>
      <c r="L172" s="136">
        <f t="shared" si="98"/>
        <v>30.989610389610387</v>
      </c>
      <c r="P172" s="99">
        <v>1416</v>
      </c>
      <c r="Q172" s="638" t="s">
        <v>700</v>
      </c>
      <c r="R172" s="638"/>
      <c r="S172" s="639"/>
      <c r="T172" s="108"/>
      <c r="U172" s="99"/>
      <c r="V172" s="108">
        <v>27.35</v>
      </c>
      <c r="W172" s="108">
        <v>26.3</v>
      </c>
      <c r="X172" s="108">
        <f>AA172</f>
        <v>35.405974025974032</v>
      </c>
      <c r="Y172" s="223">
        <f>V172-0.38</f>
        <v>26.970000000000002</v>
      </c>
      <c r="Z172" s="235">
        <f t="shared" ref="Z172" si="99">SUM(Y172/0.77)</f>
        <v>35.02597402597403</v>
      </c>
      <c r="AA172" s="235">
        <f>SUM(Z172+0.38)</f>
        <v>35.405974025974032</v>
      </c>
    </row>
    <row r="173" spans="1:27" ht="55.5" customHeight="1" x14ac:dyDescent="0.7">
      <c r="A173" s="204"/>
      <c r="B173" s="584" t="s">
        <v>813</v>
      </c>
      <c r="C173" s="584"/>
      <c r="D173" s="585"/>
      <c r="E173" s="583"/>
      <c r="F173" s="205"/>
      <c r="G173" s="205">
        <v>66.239999999999995</v>
      </c>
      <c r="H173" s="205">
        <v>74.239999999999995</v>
      </c>
      <c r="I173" s="284">
        <f>L173</f>
        <v>85.846753246753238</v>
      </c>
      <c r="J173" s="285">
        <f t="shared" ref="J173" si="100">G173-0.6</f>
        <v>65.64</v>
      </c>
      <c r="K173" s="136">
        <f t="shared" ref="K173" si="101">SUM(J173/0.77)</f>
        <v>85.246753246753244</v>
      </c>
      <c r="L173" s="136">
        <f t="shared" ref="L173" si="102">SUM(K173+0.6)</f>
        <v>85.846753246753238</v>
      </c>
      <c r="P173" s="229"/>
      <c r="Q173" s="655" t="s">
        <v>761</v>
      </c>
      <c r="R173" s="655"/>
      <c r="S173" s="655"/>
      <c r="T173" s="655"/>
      <c r="U173" s="655"/>
      <c r="V173" s="655"/>
      <c r="W173" s="655"/>
      <c r="X173" s="655"/>
      <c r="Y173" s="223">
        <f>V173-0.6</f>
        <v>-0.6</v>
      </c>
      <c r="Z173" s="235">
        <f>SUM(Y173/0.77)</f>
        <v>-0.77922077922077915</v>
      </c>
      <c r="AA173" s="235">
        <f>SUM(Z173+0.6)</f>
        <v>-0.17922077922077917</v>
      </c>
    </row>
    <row r="174" spans="1:27" ht="55.5" customHeight="1" x14ac:dyDescent="0.7">
      <c r="A174" s="648" t="s">
        <v>96</v>
      </c>
      <c r="B174" s="649"/>
      <c r="C174" s="649"/>
      <c r="D174" s="649"/>
      <c r="E174" s="649"/>
      <c r="F174" s="649"/>
      <c r="G174" s="649"/>
      <c r="H174" s="649"/>
      <c r="I174" s="650"/>
      <c r="J174" s="17"/>
      <c r="K174" s="16"/>
      <c r="L174" s="16"/>
      <c r="P174" s="99">
        <v>1446</v>
      </c>
      <c r="Q174" s="245" t="s">
        <v>227</v>
      </c>
      <c r="R174" s="245"/>
      <c r="S174" s="245"/>
      <c r="T174" s="108"/>
      <c r="U174" s="236"/>
      <c r="V174" s="108">
        <v>27.98</v>
      </c>
      <c r="W174" s="108">
        <v>27.22</v>
      </c>
      <c r="X174" s="108">
        <f>AA174</f>
        <v>36.158441558441559</v>
      </c>
      <c r="Y174" s="223">
        <f>V174-0.6</f>
        <v>27.38</v>
      </c>
      <c r="Z174" s="235">
        <f>SUM(Y174/0.77)</f>
        <v>35.558441558441558</v>
      </c>
      <c r="AA174" s="235">
        <f>SUM(Z174+0.6)</f>
        <v>36.158441558441559</v>
      </c>
    </row>
    <row r="175" spans="1:27" ht="55.5" customHeight="1" x14ac:dyDescent="0.7">
      <c r="A175" s="204">
        <v>4900</v>
      </c>
      <c r="B175" s="287" t="s">
        <v>338</v>
      </c>
      <c r="C175" s="288"/>
      <c r="D175" s="292"/>
      <c r="E175" s="205"/>
      <c r="F175" s="204"/>
      <c r="G175" s="205">
        <v>34.99</v>
      </c>
      <c r="H175" s="205">
        <v>33.229999999999997</v>
      </c>
      <c r="I175" s="205">
        <f t="shared" ref="I175:I183" si="103">L175</f>
        <v>45.262337662337664</v>
      </c>
      <c r="J175" s="285">
        <f t="shared" ref="J175:J183" si="104">G175-0.6</f>
        <v>34.39</v>
      </c>
      <c r="K175" s="136">
        <f t="shared" ref="K175:K183" si="105">SUM(J175/0.77)</f>
        <v>44.662337662337663</v>
      </c>
      <c r="L175" s="136">
        <f>SUM(K175+0.6)</f>
        <v>45.262337662337664</v>
      </c>
      <c r="P175" s="229"/>
      <c r="Q175" s="655" t="s">
        <v>565</v>
      </c>
      <c r="R175" s="655"/>
      <c r="S175" s="655"/>
      <c r="T175" s="655"/>
      <c r="U175" s="655"/>
      <c r="V175" s="655"/>
      <c r="W175" s="655"/>
      <c r="X175" s="655"/>
      <c r="Y175" s="235"/>
      <c r="Z175" s="235"/>
      <c r="AA175" s="235"/>
    </row>
    <row r="176" spans="1:27" ht="55.5" customHeight="1" x14ac:dyDescent="0.7">
      <c r="A176" s="204">
        <v>4927</v>
      </c>
      <c r="B176" s="288" t="s">
        <v>339</v>
      </c>
      <c r="C176" s="288"/>
      <c r="D176" s="292"/>
      <c r="E176" s="205"/>
      <c r="F176" s="204"/>
      <c r="G176" s="205">
        <v>34.99</v>
      </c>
      <c r="H176" s="205">
        <v>33.229999999999997</v>
      </c>
      <c r="I176" s="205">
        <f t="shared" si="103"/>
        <v>45.262337662337664</v>
      </c>
      <c r="J176" s="285">
        <f t="shared" si="104"/>
        <v>34.39</v>
      </c>
      <c r="K176" s="136">
        <f t="shared" si="105"/>
        <v>44.662337662337663</v>
      </c>
      <c r="L176" s="136">
        <f t="shared" ref="L176:L183" si="106">SUM(K176+0.6)</f>
        <v>45.262337662337664</v>
      </c>
      <c r="P176" s="99">
        <v>1447</v>
      </c>
      <c r="Q176" s="245" t="s">
        <v>227</v>
      </c>
      <c r="R176" s="245"/>
      <c r="S176" s="245"/>
      <c r="T176" s="108"/>
      <c r="U176" s="236"/>
      <c r="V176" s="108">
        <v>27.98</v>
      </c>
      <c r="W176" s="108">
        <v>27.22</v>
      </c>
      <c r="X176" s="108">
        <f>AA176</f>
        <v>36.158441558441559</v>
      </c>
      <c r="Y176" s="223">
        <f>V176-0.6</f>
        <v>27.38</v>
      </c>
      <c r="Z176" s="235">
        <f>SUM(Y176/0.77)</f>
        <v>35.558441558441558</v>
      </c>
      <c r="AA176" s="235">
        <f>SUM(Z176+0.6)</f>
        <v>36.158441558441559</v>
      </c>
    </row>
    <row r="177" spans="1:27" ht="55.5" customHeight="1" x14ac:dyDescent="0.7">
      <c r="A177" s="204">
        <v>4929</v>
      </c>
      <c r="B177" s="287" t="s">
        <v>340</v>
      </c>
      <c r="C177" s="288"/>
      <c r="D177" s="291"/>
      <c r="E177" s="205"/>
      <c r="F177" s="204"/>
      <c r="G177" s="205">
        <v>73.989999999999995</v>
      </c>
      <c r="H177" s="205">
        <v>71.89</v>
      </c>
      <c r="I177" s="205">
        <f t="shared" si="103"/>
        <v>95.911688311688309</v>
      </c>
      <c r="J177" s="285">
        <f t="shared" si="104"/>
        <v>73.39</v>
      </c>
      <c r="K177" s="136">
        <f t="shared" si="105"/>
        <v>95.311688311688314</v>
      </c>
      <c r="L177" s="136">
        <f t="shared" si="106"/>
        <v>95.911688311688309</v>
      </c>
      <c r="P177" s="229"/>
      <c r="Q177" s="655" t="s">
        <v>312</v>
      </c>
      <c r="R177" s="655"/>
      <c r="S177" s="655"/>
      <c r="T177" s="655"/>
      <c r="U177" s="655"/>
      <c r="V177" s="655"/>
      <c r="W177" s="655"/>
      <c r="X177" s="655"/>
      <c r="Y177" s="223">
        <f>V177-0.6</f>
        <v>-0.6</v>
      </c>
      <c r="Z177" s="235">
        <f>SUM(Y177/0.77)</f>
        <v>-0.77922077922077915</v>
      </c>
      <c r="AA177" s="235">
        <f>SUM(Z177+0.6)</f>
        <v>-0.17922077922077917</v>
      </c>
    </row>
    <row r="178" spans="1:27" ht="55.5" customHeight="1" x14ac:dyDescent="0.7">
      <c r="A178" s="204">
        <v>4936</v>
      </c>
      <c r="B178" s="287" t="s">
        <v>687</v>
      </c>
      <c r="C178" s="288"/>
      <c r="D178" s="291"/>
      <c r="E178" s="205"/>
      <c r="F178" s="204"/>
      <c r="G178" s="205">
        <v>30.99</v>
      </c>
      <c r="H178" s="205"/>
      <c r="I178" s="205">
        <f t="shared" si="103"/>
        <v>40.067532467532466</v>
      </c>
      <c r="J178" s="285">
        <f t="shared" si="104"/>
        <v>30.389999999999997</v>
      </c>
      <c r="K178" s="136">
        <f t="shared" si="105"/>
        <v>39.467532467532465</v>
      </c>
      <c r="L178" s="136">
        <f t="shared" si="106"/>
        <v>40.067532467532466</v>
      </c>
      <c r="P178" s="99">
        <v>1520</v>
      </c>
      <c r="Q178" s="245" t="s">
        <v>313</v>
      </c>
      <c r="R178" s="245"/>
      <c r="S178" s="245"/>
      <c r="T178" s="108"/>
      <c r="U178" s="236"/>
      <c r="V178" s="108">
        <v>32.69</v>
      </c>
      <c r="W178" s="108">
        <v>31.22</v>
      </c>
      <c r="X178" s="108">
        <f>AA178</f>
        <v>42.275324675324669</v>
      </c>
      <c r="Y178" s="223">
        <f>V178-0.6</f>
        <v>32.089999999999996</v>
      </c>
      <c r="Z178" s="235">
        <f>SUM(Y178/0.77)</f>
        <v>41.675324675324667</v>
      </c>
      <c r="AA178" s="235">
        <f>SUM(Z178+0.6)</f>
        <v>42.275324675324669</v>
      </c>
    </row>
    <row r="179" spans="1:27" ht="55.5" customHeight="1" x14ac:dyDescent="0.65">
      <c r="A179" s="204">
        <v>4903</v>
      </c>
      <c r="B179" s="287" t="s">
        <v>341</v>
      </c>
      <c r="C179" s="288"/>
      <c r="D179" s="292"/>
      <c r="E179" s="205"/>
      <c r="F179" s="204"/>
      <c r="G179" s="205">
        <v>34.99</v>
      </c>
      <c r="H179" s="205">
        <v>33.229999999999997</v>
      </c>
      <c r="I179" s="205">
        <f t="shared" si="103"/>
        <v>45.262337662337664</v>
      </c>
      <c r="J179" s="285">
        <f t="shared" si="104"/>
        <v>34.39</v>
      </c>
      <c r="K179" s="136">
        <f t="shared" si="105"/>
        <v>44.662337662337663</v>
      </c>
      <c r="L179" s="136">
        <f t="shared" si="106"/>
        <v>45.262337662337664</v>
      </c>
      <c r="P179" s="99">
        <v>1529</v>
      </c>
      <c r="Q179" s="638" t="s">
        <v>438</v>
      </c>
      <c r="R179" s="638"/>
      <c r="S179" s="638"/>
      <c r="T179" s="108"/>
      <c r="U179" s="99"/>
      <c r="V179" s="108">
        <v>33.950000000000003</v>
      </c>
      <c r="W179" s="108">
        <v>24.99</v>
      </c>
      <c r="X179" s="108">
        <f>AA179</f>
        <v>43.977402597402602</v>
      </c>
      <c r="Y179" s="223">
        <f>V179-0.38</f>
        <v>33.57</v>
      </c>
      <c r="Z179" s="235">
        <f>SUM(Y179/0.77)</f>
        <v>43.597402597402599</v>
      </c>
      <c r="AA179" s="235">
        <f>SUM(Z179+0.38)</f>
        <v>43.977402597402602</v>
      </c>
    </row>
    <row r="180" spans="1:27" ht="55.5" customHeight="1" x14ac:dyDescent="0.65">
      <c r="A180" s="204">
        <v>4923</v>
      </c>
      <c r="B180" s="287" t="s">
        <v>342</v>
      </c>
      <c r="C180" s="288"/>
      <c r="D180" s="292"/>
      <c r="E180" s="205"/>
      <c r="F180" s="204"/>
      <c r="G180" s="205">
        <v>36.99</v>
      </c>
      <c r="H180" s="205">
        <v>35.229999999999997</v>
      </c>
      <c r="I180" s="205">
        <f t="shared" si="103"/>
        <v>47.859740259740263</v>
      </c>
      <c r="J180" s="285">
        <f t="shared" si="104"/>
        <v>36.39</v>
      </c>
      <c r="K180" s="136">
        <f t="shared" si="105"/>
        <v>47.259740259740262</v>
      </c>
      <c r="L180" s="136">
        <f t="shared" si="106"/>
        <v>47.859740259740263</v>
      </c>
      <c r="P180" s="229"/>
      <c r="Q180" s="629" t="s">
        <v>461</v>
      </c>
      <c r="R180" s="629"/>
      <c r="S180" s="629"/>
      <c r="T180" s="629"/>
      <c r="U180" s="629"/>
      <c r="V180" s="629"/>
      <c r="W180" s="629"/>
      <c r="X180" s="629"/>
      <c r="Y180" s="235"/>
      <c r="Z180" s="235"/>
      <c r="AA180" s="235"/>
    </row>
    <row r="181" spans="1:27" ht="55.5" customHeight="1" x14ac:dyDescent="0.65">
      <c r="A181" s="204">
        <v>4925</v>
      </c>
      <c r="B181" s="287" t="s">
        <v>343</v>
      </c>
      <c r="C181" s="288"/>
      <c r="D181" s="292"/>
      <c r="E181" s="205"/>
      <c r="F181" s="204"/>
      <c r="G181" s="205">
        <v>36.99</v>
      </c>
      <c r="H181" s="205">
        <v>35.229999999999997</v>
      </c>
      <c r="I181" s="205">
        <f t="shared" si="103"/>
        <v>47.859740259740263</v>
      </c>
      <c r="J181" s="285">
        <f t="shared" si="104"/>
        <v>36.39</v>
      </c>
      <c r="K181" s="136">
        <f t="shared" si="105"/>
        <v>47.259740259740262</v>
      </c>
      <c r="L181" s="136">
        <f t="shared" si="106"/>
        <v>47.859740259740263</v>
      </c>
      <c r="P181" s="99">
        <v>1490</v>
      </c>
      <c r="Q181" s="252" t="s">
        <v>462</v>
      </c>
      <c r="R181" s="252"/>
      <c r="S181" s="252"/>
      <c r="T181" s="416"/>
      <c r="U181" s="99">
        <v>17.170000000000002</v>
      </c>
      <c r="V181" s="18">
        <v>9.99</v>
      </c>
      <c r="W181" s="18">
        <v>19.98</v>
      </c>
      <c r="X181" s="44">
        <f>AA181</f>
        <v>12.839610389610391</v>
      </c>
      <c r="Y181" s="17">
        <f>V181-0.45</f>
        <v>9.5400000000000009</v>
      </c>
      <c r="Z181" s="16">
        <f>SUM(Y181/0.77)</f>
        <v>12.389610389610391</v>
      </c>
      <c r="AA181" s="16">
        <f>SUM(Z181+0.45)</f>
        <v>12.839610389610391</v>
      </c>
    </row>
    <row r="182" spans="1:27" ht="55.5" customHeight="1" x14ac:dyDescent="0.65">
      <c r="A182" s="204">
        <v>4930</v>
      </c>
      <c r="B182" s="287" t="s">
        <v>753</v>
      </c>
      <c r="C182" s="288"/>
      <c r="D182" s="289"/>
      <c r="E182" s="205"/>
      <c r="F182" s="204"/>
      <c r="G182" s="205">
        <v>36.99</v>
      </c>
      <c r="H182" s="205"/>
      <c r="I182" s="205">
        <f t="shared" si="103"/>
        <v>47.859740259740263</v>
      </c>
      <c r="J182" s="285">
        <f t="shared" si="104"/>
        <v>36.39</v>
      </c>
      <c r="K182" s="136">
        <f t="shared" si="105"/>
        <v>47.259740259740262</v>
      </c>
      <c r="L182" s="136">
        <f t="shared" si="106"/>
        <v>47.859740259740263</v>
      </c>
      <c r="P182" s="69"/>
      <c r="Q182" s="695" t="s">
        <v>455</v>
      </c>
      <c r="R182" s="695"/>
      <c r="S182" s="695"/>
      <c r="T182" s="695"/>
      <c r="U182" s="695"/>
      <c r="V182" s="695"/>
      <c r="W182" s="695"/>
      <c r="X182" s="695"/>
      <c r="Y182" s="235"/>
      <c r="Z182" s="235"/>
      <c r="AA182" s="235"/>
    </row>
    <row r="183" spans="1:27" ht="55.5" customHeight="1" x14ac:dyDescent="0.7">
      <c r="A183" s="204">
        <v>4933</v>
      </c>
      <c r="B183" s="293" t="s">
        <v>344</v>
      </c>
      <c r="C183" s="293"/>
      <c r="D183" s="294"/>
      <c r="E183" s="204"/>
      <c r="F183" s="204"/>
      <c r="G183" s="205">
        <v>64.989999999999995</v>
      </c>
      <c r="H183" s="205">
        <v>63.23</v>
      </c>
      <c r="I183" s="205">
        <f t="shared" si="103"/>
        <v>84.223376623376623</v>
      </c>
      <c r="J183" s="285">
        <f t="shared" si="104"/>
        <v>64.39</v>
      </c>
      <c r="K183" s="136">
        <f t="shared" si="105"/>
        <v>83.623376623376629</v>
      </c>
      <c r="L183" s="136">
        <f t="shared" si="106"/>
        <v>84.223376623376623</v>
      </c>
      <c r="P183" s="99">
        <v>1530</v>
      </c>
      <c r="Q183" s="638" t="s">
        <v>456</v>
      </c>
      <c r="R183" s="638"/>
      <c r="S183" s="638"/>
      <c r="T183" s="108"/>
      <c r="U183" s="236"/>
      <c r="V183" s="108">
        <v>28.48</v>
      </c>
      <c r="W183" s="108">
        <v>27.82</v>
      </c>
      <c r="X183" s="108">
        <f>AA183</f>
        <v>36.807792207792204</v>
      </c>
      <c r="Y183" s="223">
        <f>V183-0.6</f>
        <v>27.88</v>
      </c>
      <c r="Z183" s="235">
        <f t="shared" ref="Z183:Z190" si="107">SUM(Y183/0.77)</f>
        <v>36.207792207792203</v>
      </c>
      <c r="AA183" s="235">
        <f>SUM(Z183+0.6)</f>
        <v>36.807792207792204</v>
      </c>
    </row>
    <row r="184" spans="1:27" ht="55.5" customHeight="1" x14ac:dyDescent="0.7">
      <c r="A184" s="648" t="s">
        <v>94</v>
      </c>
      <c r="B184" s="649"/>
      <c r="C184" s="649"/>
      <c r="D184" s="649"/>
      <c r="E184" s="649"/>
      <c r="F184" s="649"/>
      <c r="G184" s="649"/>
      <c r="H184" s="649"/>
      <c r="I184" s="650"/>
      <c r="J184" s="17"/>
      <c r="K184" s="16"/>
      <c r="L184" s="16"/>
      <c r="P184" s="99">
        <v>1531</v>
      </c>
      <c r="Q184" s="252" t="s">
        <v>457</v>
      </c>
      <c r="R184" s="252"/>
      <c r="S184" s="252"/>
      <c r="T184" s="108"/>
      <c r="U184" s="236"/>
      <c r="V184" s="108">
        <v>28.48</v>
      </c>
      <c r="W184" s="108">
        <v>27.82</v>
      </c>
      <c r="X184" s="108">
        <f>AA184</f>
        <v>36.807792207792204</v>
      </c>
      <c r="Y184" s="223">
        <f t="shared" ref="Y184:Y190" si="108">V184-0.6</f>
        <v>27.88</v>
      </c>
      <c r="Z184" s="235">
        <f t="shared" si="107"/>
        <v>36.207792207792203</v>
      </c>
      <c r="AA184" s="235">
        <f t="shared" ref="AA184:AA190" si="109">SUM(Z184+0.6)</f>
        <v>36.807792207792204</v>
      </c>
    </row>
    <row r="185" spans="1:27" ht="55.5" customHeight="1" x14ac:dyDescent="0.7">
      <c r="A185" s="295">
        <v>4501</v>
      </c>
      <c r="B185" s="287" t="s">
        <v>345</v>
      </c>
      <c r="C185" s="288"/>
      <c r="D185" s="291"/>
      <c r="E185" s="205"/>
      <c r="F185" s="204"/>
      <c r="G185" s="205">
        <v>68.989999999999995</v>
      </c>
      <c r="H185" s="205">
        <v>67.23</v>
      </c>
      <c r="I185" s="205">
        <f t="shared" ref="I185:I191" si="110">L185</f>
        <v>89.418181818181807</v>
      </c>
      <c r="J185" s="285">
        <f t="shared" ref="J185:J191" si="111">G185-0.6</f>
        <v>68.39</v>
      </c>
      <c r="K185" s="136">
        <f t="shared" ref="K185:K191" si="112">SUM(J185/0.77)</f>
        <v>88.818181818181813</v>
      </c>
      <c r="L185" s="136">
        <f>SUM(K185+0.6)</f>
        <v>89.418181818181807</v>
      </c>
      <c r="P185" s="99">
        <v>1532</v>
      </c>
      <c r="Q185" s="252" t="s">
        <v>712</v>
      </c>
      <c r="R185" s="252"/>
      <c r="S185" s="252"/>
      <c r="T185" s="108"/>
      <c r="U185" s="236"/>
      <c r="V185" s="108">
        <v>28.48</v>
      </c>
      <c r="W185" s="108">
        <v>27.82</v>
      </c>
      <c r="X185" s="108">
        <f>AA185</f>
        <v>36.807792207792204</v>
      </c>
      <c r="Y185" s="223">
        <f t="shared" ref="Y185" si="113">V185-0.6</f>
        <v>27.88</v>
      </c>
      <c r="Z185" s="235">
        <f t="shared" ref="Z185" si="114">SUM(Y185/0.77)</f>
        <v>36.207792207792203</v>
      </c>
      <c r="AA185" s="235">
        <f t="shared" ref="AA185" si="115">SUM(Z185+0.6)</f>
        <v>36.807792207792204</v>
      </c>
    </row>
    <row r="186" spans="1:27" ht="55.5" customHeight="1" x14ac:dyDescent="0.7">
      <c r="A186" s="204">
        <v>4508</v>
      </c>
      <c r="B186" s="287" t="s">
        <v>346</v>
      </c>
      <c r="C186" s="288"/>
      <c r="D186" s="291"/>
      <c r="E186" s="205"/>
      <c r="F186" s="204"/>
      <c r="G186" s="205">
        <v>44.29</v>
      </c>
      <c r="H186" s="205">
        <v>42.23</v>
      </c>
      <c r="I186" s="205">
        <f t="shared" si="110"/>
        <v>57.340259740259739</v>
      </c>
      <c r="J186" s="285">
        <f t="shared" si="111"/>
        <v>43.69</v>
      </c>
      <c r="K186" s="136">
        <f>SUM(J186/0.77)</f>
        <v>56.740259740259738</v>
      </c>
      <c r="L186" s="136">
        <f t="shared" ref="L186:L191" si="116">SUM(K186+0.6)</f>
        <v>57.340259740259739</v>
      </c>
      <c r="P186" s="99">
        <v>1549</v>
      </c>
      <c r="Q186" s="465" t="s">
        <v>622</v>
      </c>
      <c r="R186" s="252"/>
      <c r="S186" s="466"/>
      <c r="T186" s="108"/>
      <c r="U186" s="108">
        <v>11</v>
      </c>
      <c r="V186" s="108">
        <v>14.99</v>
      </c>
      <c r="W186" s="108">
        <v>27.82</v>
      </c>
      <c r="X186" s="108">
        <f>AA186</f>
        <v>19.288311688311691</v>
      </c>
      <c r="Y186" s="223">
        <f>V186-0.6</f>
        <v>14.39</v>
      </c>
      <c r="Z186" s="235">
        <f t="shared" si="107"/>
        <v>18.688311688311689</v>
      </c>
      <c r="AA186" s="235">
        <f>SUM(Z186+0.6)</f>
        <v>19.288311688311691</v>
      </c>
    </row>
    <row r="187" spans="1:27" ht="55.5" customHeight="1" x14ac:dyDescent="0.7">
      <c r="A187" s="204">
        <v>4509</v>
      </c>
      <c r="B187" s="287" t="s">
        <v>347</v>
      </c>
      <c r="C187" s="288"/>
      <c r="D187" s="291"/>
      <c r="E187" s="205"/>
      <c r="F187" s="204"/>
      <c r="G187" s="205">
        <v>44.29</v>
      </c>
      <c r="H187" s="205">
        <v>42.23</v>
      </c>
      <c r="I187" s="205">
        <f t="shared" si="110"/>
        <v>57.340259740259739</v>
      </c>
      <c r="J187" s="285">
        <f t="shared" si="111"/>
        <v>43.69</v>
      </c>
      <c r="K187" s="136">
        <f>SUM(J187/0.77)</f>
        <v>56.740259740259738</v>
      </c>
      <c r="L187" s="136">
        <f t="shared" si="116"/>
        <v>57.340259740259739</v>
      </c>
      <c r="P187" s="234"/>
      <c r="Q187" s="644" t="s">
        <v>304</v>
      </c>
      <c r="R187" s="644"/>
      <c r="S187" s="644"/>
      <c r="T187" s="644"/>
      <c r="U187" s="644"/>
      <c r="V187" s="644"/>
      <c r="W187" s="644"/>
      <c r="X187" s="644"/>
      <c r="Y187" s="223">
        <f t="shared" si="108"/>
        <v>-0.6</v>
      </c>
      <c r="Z187" s="235">
        <f t="shared" si="107"/>
        <v>-0.77922077922077915</v>
      </c>
      <c r="AA187" s="235">
        <f t="shared" si="109"/>
        <v>-0.17922077922077917</v>
      </c>
    </row>
    <row r="188" spans="1:27" ht="55.5" customHeight="1" x14ac:dyDescent="0.7">
      <c r="A188" s="295">
        <v>4500</v>
      </c>
      <c r="B188" s="287" t="s">
        <v>348</v>
      </c>
      <c r="C188" s="288"/>
      <c r="D188" s="291"/>
      <c r="E188" s="205"/>
      <c r="F188" s="204"/>
      <c r="G188" s="205">
        <v>50.99</v>
      </c>
      <c r="H188" s="205">
        <v>49.23</v>
      </c>
      <c r="I188" s="205">
        <f t="shared" si="110"/>
        <v>66.041558441558436</v>
      </c>
      <c r="J188" s="285">
        <f t="shared" si="111"/>
        <v>50.39</v>
      </c>
      <c r="K188" s="136">
        <f>SUM(J188/0.77)</f>
        <v>65.441558441558442</v>
      </c>
      <c r="L188" s="136">
        <f t="shared" si="116"/>
        <v>66.041558441558436</v>
      </c>
      <c r="P188" s="99">
        <v>1502</v>
      </c>
      <c r="Q188" s="638" t="s">
        <v>227</v>
      </c>
      <c r="R188" s="638"/>
      <c r="S188" s="638"/>
      <c r="T188" s="108"/>
      <c r="U188" s="108">
        <v>3.2</v>
      </c>
      <c r="V188" s="99">
        <v>20.48</v>
      </c>
      <c r="W188" s="99">
        <v>19.82</v>
      </c>
      <c r="X188" s="108">
        <f>AA188</f>
        <v>26.418181818181818</v>
      </c>
      <c r="Y188" s="223">
        <f t="shared" si="108"/>
        <v>19.88</v>
      </c>
      <c r="Z188" s="235">
        <f t="shared" si="107"/>
        <v>25.818181818181817</v>
      </c>
      <c r="AA188" s="235">
        <f t="shared" si="109"/>
        <v>26.418181818181818</v>
      </c>
    </row>
    <row r="189" spans="1:27" ht="55.5" customHeight="1" x14ac:dyDescent="0.7">
      <c r="A189" s="204">
        <v>5213</v>
      </c>
      <c r="B189" s="287" t="s">
        <v>754</v>
      </c>
      <c r="C189" s="288"/>
      <c r="D189" s="291"/>
      <c r="E189" s="205"/>
      <c r="F189" s="204"/>
      <c r="G189" s="205">
        <v>44.29</v>
      </c>
      <c r="H189" s="205">
        <v>51.23</v>
      </c>
      <c r="I189" s="205">
        <f t="shared" si="110"/>
        <v>57.340259740259739</v>
      </c>
      <c r="J189" s="285">
        <f t="shared" si="111"/>
        <v>43.69</v>
      </c>
      <c r="K189" s="136">
        <f t="shared" si="112"/>
        <v>56.740259740259738</v>
      </c>
      <c r="L189" s="136">
        <f t="shared" si="116"/>
        <v>57.340259740259739</v>
      </c>
      <c r="P189" s="229"/>
      <c r="Q189" s="665" t="s">
        <v>458</v>
      </c>
      <c r="R189" s="665"/>
      <c r="S189" s="665"/>
      <c r="T189" s="665"/>
      <c r="U189" s="665"/>
      <c r="V189" s="665"/>
      <c r="W189" s="665"/>
      <c r="X189" s="665"/>
      <c r="Y189" s="223">
        <f t="shared" si="108"/>
        <v>-0.6</v>
      </c>
      <c r="Z189" s="235">
        <f t="shared" si="107"/>
        <v>-0.77922077922077915</v>
      </c>
      <c r="AA189" s="235">
        <f t="shared" si="109"/>
        <v>-0.17922077922077917</v>
      </c>
    </row>
    <row r="190" spans="1:27" ht="55.5" customHeight="1" x14ac:dyDescent="0.7">
      <c r="A190" s="204">
        <v>5207</v>
      </c>
      <c r="B190" s="287" t="s">
        <v>755</v>
      </c>
      <c r="C190" s="288"/>
      <c r="D190" s="483"/>
      <c r="E190" s="205"/>
      <c r="F190" s="204"/>
      <c r="G190" s="205">
        <v>44.29</v>
      </c>
      <c r="H190" s="205"/>
      <c r="I190" s="205">
        <f t="shared" si="110"/>
        <v>57.340259740259739</v>
      </c>
      <c r="J190" s="285">
        <f t="shared" si="111"/>
        <v>43.69</v>
      </c>
      <c r="K190" s="136">
        <f t="shared" si="112"/>
        <v>56.740259740259738</v>
      </c>
      <c r="L190" s="136">
        <f t="shared" si="116"/>
        <v>57.340259740259739</v>
      </c>
      <c r="P190" s="99">
        <v>3369</v>
      </c>
      <c r="Q190" s="372" t="s">
        <v>451</v>
      </c>
      <c r="R190" s="373"/>
      <c r="S190" s="374"/>
      <c r="T190" s="399"/>
      <c r="U190" s="108"/>
      <c r="V190" s="108">
        <v>27.99</v>
      </c>
      <c r="W190" s="108">
        <v>27.19</v>
      </c>
      <c r="X190" s="108">
        <f>AA190</f>
        <v>36.171428571428571</v>
      </c>
      <c r="Y190" s="223">
        <f t="shared" si="108"/>
        <v>27.389999999999997</v>
      </c>
      <c r="Z190" s="235">
        <f t="shared" si="107"/>
        <v>35.571428571428569</v>
      </c>
      <c r="AA190" s="235">
        <f t="shared" si="109"/>
        <v>36.171428571428571</v>
      </c>
    </row>
    <row r="191" spans="1:27" ht="55.5" customHeight="1" x14ac:dyDescent="0.7">
      <c r="A191" s="204">
        <v>4530</v>
      </c>
      <c r="B191" s="361" t="s">
        <v>636</v>
      </c>
      <c r="C191" s="361"/>
      <c r="D191" s="368"/>
      <c r="E191" s="205"/>
      <c r="F191" s="204"/>
      <c r="G191" s="205">
        <v>51.99</v>
      </c>
      <c r="H191" s="205">
        <v>78.23</v>
      </c>
      <c r="I191" s="205">
        <f t="shared" si="110"/>
        <v>67.340259740259739</v>
      </c>
      <c r="J191" s="285">
        <f t="shared" si="111"/>
        <v>51.39</v>
      </c>
      <c r="K191" s="136">
        <f t="shared" si="112"/>
        <v>66.740259740259745</v>
      </c>
      <c r="L191" s="136">
        <f t="shared" si="116"/>
        <v>67.340259740259739</v>
      </c>
      <c r="P191" s="99">
        <v>3371</v>
      </c>
      <c r="Q191" s="518" t="s">
        <v>722</v>
      </c>
      <c r="R191" s="373"/>
      <c r="S191" s="374" t="s">
        <v>568</v>
      </c>
      <c r="T191" s="108"/>
      <c r="U191" s="108"/>
      <c r="V191" s="108">
        <v>27.99</v>
      </c>
      <c r="W191" s="108">
        <v>27.19</v>
      </c>
      <c r="X191" s="108">
        <f>AA191</f>
        <v>36.171428571428571</v>
      </c>
      <c r="Y191" s="223">
        <f t="shared" ref="Y191" si="117">V191-0.6</f>
        <v>27.389999999999997</v>
      </c>
      <c r="Z191" s="235">
        <f t="shared" ref="Z191" si="118">SUM(Y191/0.77)</f>
        <v>35.571428571428569</v>
      </c>
      <c r="AA191" s="235">
        <f t="shared" ref="AA191" si="119">SUM(Z191+0.6)</f>
        <v>36.171428571428571</v>
      </c>
    </row>
    <row r="192" spans="1:27" ht="55.5" customHeight="1" x14ac:dyDescent="0.7">
      <c r="A192" s="204">
        <v>4546</v>
      </c>
      <c r="B192" s="409" t="s">
        <v>791</v>
      </c>
      <c r="C192" s="410"/>
      <c r="D192" s="411"/>
      <c r="E192" s="205"/>
      <c r="F192" s="204"/>
      <c r="G192" s="205">
        <v>51.99</v>
      </c>
      <c r="H192" s="205">
        <v>78.23</v>
      </c>
      <c r="I192" s="205">
        <f t="shared" ref="I192" si="120">L192</f>
        <v>67.340259740259739</v>
      </c>
      <c r="J192" s="285">
        <f t="shared" ref="J192" si="121">G192-0.6</f>
        <v>51.39</v>
      </c>
      <c r="K192" s="136">
        <f t="shared" ref="K192" si="122">SUM(J192/0.77)</f>
        <v>66.740259740259745</v>
      </c>
      <c r="L192" s="136">
        <f t="shared" ref="L192" si="123">SUM(K192+0.6)</f>
        <v>67.340259740259739</v>
      </c>
      <c r="P192" s="192"/>
      <c r="Q192" s="218" t="s">
        <v>226</v>
      </c>
      <c r="R192" s="101"/>
      <c r="S192" s="192"/>
      <c r="T192" s="192"/>
      <c r="U192" s="101"/>
      <c r="V192" s="192"/>
      <c r="W192" s="192"/>
      <c r="X192" s="192"/>
      <c r="Y192" s="223"/>
      <c r="Z192" s="235"/>
      <c r="AA192" s="235"/>
    </row>
    <row r="193" spans="1:32" ht="55.5" customHeight="1" x14ac:dyDescent="0.7">
      <c r="A193" s="204">
        <v>4511</v>
      </c>
      <c r="B193" s="409" t="s">
        <v>796</v>
      </c>
      <c r="C193" s="410"/>
      <c r="D193" s="411"/>
      <c r="E193" s="205"/>
      <c r="F193" s="204"/>
      <c r="G193" s="205">
        <v>51.99</v>
      </c>
      <c r="H193" s="205">
        <v>78.23</v>
      </c>
      <c r="I193" s="205">
        <f t="shared" ref="I193" si="124">L193</f>
        <v>67.340259740259739</v>
      </c>
      <c r="J193" s="285">
        <f t="shared" ref="J193" si="125">G193-0.6</f>
        <v>51.39</v>
      </c>
      <c r="K193" s="136">
        <f t="shared" ref="K193" si="126">SUM(J193/0.77)</f>
        <v>66.740259740259745</v>
      </c>
      <c r="L193" s="136">
        <f t="shared" ref="L193" si="127">SUM(K193+0.6)</f>
        <v>67.340259740259739</v>
      </c>
      <c r="P193" s="23">
        <v>4802</v>
      </c>
      <c r="Q193" s="666" t="s">
        <v>494</v>
      </c>
      <c r="R193" s="666"/>
      <c r="S193" s="666"/>
      <c r="T193" s="23"/>
      <c r="U193" s="18"/>
      <c r="V193" s="18">
        <v>27.98</v>
      </c>
      <c r="W193" s="18">
        <v>27.22</v>
      </c>
      <c r="X193" s="18">
        <f>AA193</f>
        <v>36.158441558441559</v>
      </c>
      <c r="Y193" s="16">
        <f>V193-0.6</f>
        <v>27.38</v>
      </c>
      <c r="Z193" s="12">
        <f>SUM(Y193/0.77)</f>
        <v>35.558441558441558</v>
      </c>
      <c r="AA193" s="12">
        <f>SUM(Z193+0.6)</f>
        <v>36.158441558441559</v>
      </c>
    </row>
    <row r="194" spans="1:32" ht="55.5" customHeight="1" x14ac:dyDescent="0.6">
      <c r="A194" s="648" t="s">
        <v>92</v>
      </c>
      <c r="B194" s="649"/>
      <c r="C194" s="649"/>
      <c r="D194" s="649"/>
      <c r="E194" s="649"/>
      <c r="F194" s="649"/>
      <c r="G194" s="649"/>
      <c r="H194" s="649"/>
      <c r="I194" s="650"/>
      <c r="K194" s="12"/>
      <c r="L194" s="12"/>
      <c r="P194" s="23">
        <v>4803</v>
      </c>
      <c r="Q194" s="666" t="s">
        <v>495</v>
      </c>
      <c r="R194" s="666"/>
      <c r="S194" s="666"/>
      <c r="T194" s="23"/>
      <c r="U194" s="18"/>
      <c r="V194" s="18">
        <v>27.98</v>
      </c>
      <c r="W194" s="18">
        <v>27.22</v>
      </c>
      <c r="X194" s="18">
        <f>AA194</f>
        <v>36.158441558441559</v>
      </c>
      <c r="Y194" s="16">
        <f>V194-0.6</f>
        <v>27.38</v>
      </c>
      <c r="Z194" s="12">
        <f>SUM(Y194/0.77)</f>
        <v>35.558441558441558</v>
      </c>
      <c r="AA194" s="12">
        <f>SUM(Z194+0.6)</f>
        <v>36.158441558441559</v>
      </c>
    </row>
    <row r="195" spans="1:32" ht="55.5" customHeight="1" x14ac:dyDescent="0.7">
      <c r="A195" s="204">
        <v>4688</v>
      </c>
      <c r="B195" s="288" t="s">
        <v>350</v>
      </c>
      <c r="C195" s="288"/>
      <c r="D195" s="291"/>
      <c r="E195" s="439"/>
      <c r="F195" s="296"/>
      <c r="G195" s="205">
        <v>70.23</v>
      </c>
      <c r="H195" s="205">
        <v>70.23</v>
      </c>
      <c r="I195" s="205">
        <f>L195</f>
        <v>91.028571428571439</v>
      </c>
      <c r="J195" s="285">
        <f>G195-0.6</f>
        <v>69.63000000000001</v>
      </c>
      <c r="K195" s="136">
        <f>SUM(J195/0.77)</f>
        <v>90.428571428571445</v>
      </c>
      <c r="L195" s="136">
        <f>SUM(K195+0.6)</f>
        <v>91.028571428571439</v>
      </c>
      <c r="P195" s="23">
        <v>4800</v>
      </c>
      <c r="Q195" s="375" t="s">
        <v>459</v>
      </c>
      <c r="R195" s="367"/>
      <c r="S195" s="376"/>
      <c r="T195" s="376"/>
      <c r="U195" s="18"/>
      <c r="V195" s="23">
        <v>27.98</v>
      </c>
      <c r="W195" s="23">
        <v>27.22</v>
      </c>
      <c r="X195" s="18">
        <f>AA195</f>
        <v>36.158441558441559</v>
      </c>
      <c r="Y195" s="16">
        <f>V195-0.6</f>
        <v>27.38</v>
      </c>
      <c r="Z195" s="12">
        <f>SUM(Y195/0.77)</f>
        <v>35.558441558441558</v>
      </c>
      <c r="AA195" s="12">
        <f>SUM(Z195+0.6)</f>
        <v>36.158441558441559</v>
      </c>
    </row>
    <row r="196" spans="1:32" ht="55.5" customHeight="1" x14ac:dyDescent="0.75">
      <c r="A196" s="632" t="s">
        <v>89</v>
      </c>
      <c r="B196" s="633"/>
      <c r="C196" s="633"/>
      <c r="D196" s="633"/>
      <c r="E196" s="633"/>
      <c r="F196" s="633"/>
      <c r="G196" s="633"/>
      <c r="H196" s="633"/>
      <c r="I196" s="634"/>
      <c r="J196" s="17"/>
      <c r="K196" s="16"/>
      <c r="L196" s="16"/>
      <c r="P196" s="23">
        <v>4818</v>
      </c>
      <c r="Q196" s="412" t="s">
        <v>460</v>
      </c>
      <c r="R196" s="413"/>
      <c r="S196" s="404"/>
      <c r="T196" s="520"/>
      <c r="U196" s="18"/>
      <c r="V196" s="23">
        <v>27.98</v>
      </c>
      <c r="W196" s="23">
        <v>27.22</v>
      </c>
      <c r="X196" s="18">
        <f>AA196</f>
        <v>36.158441558441559</v>
      </c>
      <c r="Y196" s="16">
        <f>V196-0.6</f>
        <v>27.38</v>
      </c>
      <c r="Z196" s="12">
        <f>SUM(Y196/0.77)</f>
        <v>35.558441558441558</v>
      </c>
      <c r="AA196" s="12">
        <f>SUM(Z196+0.6)</f>
        <v>36.158441558441559</v>
      </c>
    </row>
    <row r="197" spans="1:32" ht="55.5" customHeight="1" x14ac:dyDescent="0.65">
      <c r="A197" s="204">
        <v>4628</v>
      </c>
      <c r="B197" s="288" t="s">
        <v>351</v>
      </c>
      <c r="C197" s="288"/>
      <c r="D197" s="292"/>
      <c r="E197" s="205"/>
      <c r="F197" s="205"/>
      <c r="G197" s="205">
        <v>59.5</v>
      </c>
      <c r="H197" s="205">
        <v>55.24</v>
      </c>
      <c r="I197" s="284">
        <f t="shared" ref="I197:I211" si="128">L197</f>
        <v>77.093506493506482</v>
      </c>
      <c r="J197" s="285">
        <f t="shared" ref="J197:J219" si="129">G197-0.6</f>
        <v>58.9</v>
      </c>
      <c r="K197" s="136">
        <f>SUM(J197/0.77)</f>
        <v>76.493506493506487</v>
      </c>
      <c r="L197" s="136">
        <f>SUM(K197+0.6)</f>
        <v>77.093506493506482</v>
      </c>
      <c r="P197" s="23">
        <v>4817</v>
      </c>
      <c r="Q197" s="367" t="s">
        <v>713</v>
      </c>
      <c r="R197" s="367"/>
      <c r="S197" s="536"/>
      <c r="T197" s="23"/>
      <c r="U197" s="18"/>
      <c r="V197" s="23">
        <v>27.98</v>
      </c>
      <c r="W197" s="23">
        <v>27.22</v>
      </c>
      <c r="X197" s="18">
        <f>AA197</f>
        <v>36.158441558441559</v>
      </c>
      <c r="Y197" s="16">
        <f>V197-0.6</f>
        <v>27.38</v>
      </c>
      <c r="Z197" s="12">
        <f>SUM(Y197/0.77)</f>
        <v>35.558441558441558</v>
      </c>
      <c r="AA197" s="12">
        <f>SUM(Z197+0.6)</f>
        <v>36.158441558441559</v>
      </c>
    </row>
    <row r="198" spans="1:32" ht="55.5" customHeight="1" x14ac:dyDescent="0.65">
      <c r="A198" s="204">
        <v>4642</v>
      </c>
      <c r="B198" s="288" t="s">
        <v>360</v>
      </c>
      <c r="C198" s="288"/>
      <c r="D198" s="292"/>
      <c r="E198" s="205"/>
      <c r="F198" s="205"/>
      <c r="G198" s="205">
        <v>59.5</v>
      </c>
      <c r="H198" s="205">
        <v>55.24</v>
      </c>
      <c r="I198" s="297">
        <f t="shared" si="128"/>
        <v>77.093506493506482</v>
      </c>
      <c r="J198" s="285">
        <f t="shared" si="129"/>
        <v>58.9</v>
      </c>
      <c r="K198" s="136">
        <f>SUM(J198/0.77)</f>
        <v>76.493506493506487</v>
      </c>
      <c r="L198" s="136">
        <f t="shared" ref="L198:L211" si="130">SUM(K198+0.6)</f>
        <v>77.093506493506482</v>
      </c>
      <c r="P198" s="661" t="s">
        <v>701</v>
      </c>
      <c r="Q198" s="662"/>
      <c r="R198" s="662"/>
      <c r="S198" s="662"/>
      <c r="T198" s="662"/>
      <c r="U198" s="662"/>
      <c r="V198" s="662"/>
      <c r="W198" s="662"/>
      <c r="X198" s="662"/>
    </row>
    <row r="199" spans="1:32" ht="55.5" customHeight="1" x14ac:dyDescent="0.7">
      <c r="A199" s="204">
        <v>4620</v>
      </c>
      <c r="B199" s="288" t="s">
        <v>352</v>
      </c>
      <c r="C199" s="288"/>
      <c r="D199" s="370"/>
      <c r="E199" s="440"/>
      <c r="F199" s="205"/>
      <c r="G199" s="205">
        <v>31.23</v>
      </c>
      <c r="H199" s="205">
        <v>31.23</v>
      </c>
      <c r="I199" s="284">
        <f t="shared" si="128"/>
        <v>40.37922077922078</v>
      </c>
      <c r="J199" s="285">
        <f t="shared" si="129"/>
        <v>30.63</v>
      </c>
      <c r="K199" s="136">
        <f t="shared" ref="K199:K205" si="131">SUM(J199/0.77)</f>
        <v>39.779220779220779</v>
      </c>
      <c r="L199" s="136">
        <f t="shared" si="130"/>
        <v>40.37922077922078</v>
      </c>
      <c r="P199" s="265"/>
      <c r="Q199" s="664" t="s">
        <v>475</v>
      </c>
      <c r="R199" s="664"/>
      <c r="S199" s="664"/>
      <c r="T199" s="664"/>
      <c r="U199" s="664"/>
      <c r="V199" s="664"/>
      <c r="W199" s="664"/>
      <c r="X199" s="664"/>
      <c r="Y199" s="16">
        <f t="shared" ref="Y199:Y226" si="132">V199-0.6</f>
        <v>-0.6</v>
      </c>
      <c r="Z199" s="377"/>
      <c r="AA199" s="14">
        <f t="shared" ref="AA199:AA226" si="133">SUM(Z199+0.6)</f>
        <v>0.6</v>
      </c>
    </row>
    <row r="200" spans="1:32" ht="55.5" customHeight="1" x14ac:dyDescent="0.65">
      <c r="A200" s="204">
        <v>4621</v>
      </c>
      <c r="B200" s="288" t="s">
        <v>353</v>
      </c>
      <c r="C200" s="288"/>
      <c r="D200" s="292"/>
      <c r="E200" s="205"/>
      <c r="F200" s="205" t="s">
        <v>35</v>
      </c>
      <c r="G200" s="204">
        <v>29.98</v>
      </c>
      <c r="H200" s="204">
        <v>28.23</v>
      </c>
      <c r="I200" s="284">
        <f t="shared" si="128"/>
        <v>38.755844155844152</v>
      </c>
      <c r="J200" s="285">
        <f t="shared" si="129"/>
        <v>29.38</v>
      </c>
      <c r="K200" s="136">
        <f t="shared" si="131"/>
        <v>38.15584415584415</v>
      </c>
      <c r="L200" s="136">
        <f t="shared" si="130"/>
        <v>38.755844155844152</v>
      </c>
      <c r="P200" s="233" t="s">
        <v>481</v>
      </c>
      <c r="Q200" s="264" t="s">
        <v>531</v>
      </c>
      <c r="R200" s="264"/>
      <c r="S200" s="264"/>
      <c r="T200" s="419"/>
      <c r="U200" s="18">
        <v>53.51</v>
      </c>
      <c r="V200" s="18">
        <v>9.99</v>
      </c>
      <c r="W200" s="18">
        <v>63.5</v>
      </c>
      <c r="X200" s="18">
        <f>AA200</f>
        <v>12.794805194805194</v>
      </c>
      <c r="Y200" s="16">
        <f t="shared" si="132"/>
        <v>9.39</v>
      </c>
      <c r="Z200" s="377">
        <f>SUM(Y200/0.77)</f>
        <v>12.194805194805195</v>
      </c>
      <c r="AA200" s="14">
        <f t="shared" si="133"/>
        <v>12.794805194805194</v>
      </c>
    </row>
    <row r="201" spans="1:32" ht="55.5" customHeight="1" x14ac:dyDescent="0.7">
      <c r="A201" s="204">
        <v>4600</v>
      </c>
      <c r="B201" s="288" t="s">
        <v>354</v>
      </c>
      <c r="C201" s="288"/>
      <c r="D201" s="370"/>
      <c r="E201" s="205"/>
      <c r="F201" s="205"/>
      <c r="G201" s="205">
        <v>31.49</v>
      </c>
      <c r="H201" s="205">
        <v>31.23</v>
      </c>
      <c r="I201" s="284">
        <f t="shared" si="128"/>
        <v>40.71688311688311</v>
      </c>
      <c r="J201" s="285">
        <f t="shared" si="129"/>
        <v>30.889999999999997</v>
      </c>
      <c r="K201" s="136">
        <f>SUM(J201/0.77)</f>
        <v>40.116883116883109</v>
      </c>
      <c r="L201" s="136">
        <f t="shared" si="130"/>
        <v>40.71688311688311</v>
      </c>
      <c r="P201" s="265"/>
      <c r="Q201" s="664" t="s">
        <v>662</v>
      </c>
      <c r="R201" s="664"/>
      <c r="S201" s="664"/>
      <c r="T201" s="664"/>
      <c r="U201" s="664"/>
      <c r="V201" s="664"/>
      <c r="W201" s="664"/>
      <c r="X201" s="664"/>
      <c r="Y201" s="16">
        <f t="shared" si="132"/>
        <v>-0.6</v>
      </c>
      <c r="Z201" s="485"/>
      <c r="AA201" s="14">
        <f t="shared" si="133"/>
        <v>0.6</v>
      </c>
    </row>
    <row r="202" spans="1:32" ht="55.5" customHeight="1" x14ac:dyDescent="0.65">
      <c r="A202" s="204">
        <v>4637</v>
      </c>
      <c r="B202" s="288" t="s">
        <v>356</v>
      </c>
      <c r="C202" s="288"/>
      <c r="D202" s="292"/>
      <c r="E202" s="205"/>
      <c r="F202" s="205" t="s">
        <v>35</v>
      </c>
      <c r="G202" s="205">
        <v>29.98</v>
      </c>
      <c r="H202" s="205">
        <v>28.23</v>
      </c>
      <c r="I202" s="284">
        <f t="shared" si="128"/>
        <v>38.755844155844152</v>
      </c>
      <c r="J202" s="285">
        <f t="shared" si="129"/>
        <v>29.38</v>
      </c>
      <c r="K202" s="136">
        <f>SUM(J202/0.77)</f>
        <v>38.15584415584415</v>
      </c>
      <c r="L202" s="136">
        <f t="shared" si="130"/>
        <v>38.755844155844152</v>
      </c>
      <c r="P202" s="233" t="s">
        <v>804</v>
      </c>
      <c r="Q202" s="264" t="s">
        <v>663</v>
      </c>
      <c r="R202" s="264"/>
      <c r="S202" s="264"/>
      <c r="T202" s="484"/>
      <c r="U202" s="18"/>
      <c r="V202" s="18">
        <v>42</v>
      </c>
      <c r="W202" s="18">
        <v>63.5</v>
      </c>
      <c r="X202" s="18">
        <f>AA202</f>
        <v>54.366233766233762</v>
      </c>
      <c r="Y202" s="16">
        <f t="shared" si="132"/>
        <v>41.4</v>
      </c>
      <c r="Z202" s="485">
        <f>SUM(Y202/0.77)</f>
        <v>53.766233766233761</v>
      </c>
      <c r="AA202" s="14">
        <f t="shared" si="133"/>
        <v>54.366233766233762</v>
      </c>
    </row>
    <row r="203" spans="1:32" ht="55.5" customHeight="1" x14ac:dyDescent="0.65">
      <c r="A203" s="204">
        <v>4637</v>
      </c>
      <c r="B203" s="288" t="s">
        <v>644</v>
      </c>
      <c r="C203" s="288"/>
      <c r="D203" s="292"/>
      <c r="E203" s="205"/>
      <c r="F203" s="205"/>
      <c r="G203" s="205">
        <v>59.5</v>
      </c>
      <c r="H203" s="205">
        <v>28.23</v>
      </c>
      <c r="I203" s="284">
        <f>L203</f>
        <v>77.093506493506482</v>
      </c>
      <c r="J203" s="285">
        <f>G203-0.6</f>
        <v>58.9</v>
      </c>
      <c r="K203" s="136">
        <f>SUM(J203/0.77)</f>
        <v>76.493506493506487</v>
      </c>
      <c r="L203" s="136">
        <f>SUM(K203+0.6)</f>
        <v>77.093506493506482</v>
      </c>
      <c r="P203" s="233" t="s">
        <v>805</v>
      </c>
      <c r="Q203" s="264" t="s">
        <v>734</v>
      </c>
      <c r="R203" s="264"/>
      <c r="S203" s="264"/>
      <c r="T203" s="484"/>
      <c r="U203" s="18"/>
      <c r="V203" s="18">
        <v>45</v>
      </c>
      <c r="W203" s="18">
        <v>63.5</v>
      </c>
      <c r="X203" s="18">
        <f>AA203</f>
        <v>58.262337662337657</v>
      </c>
      <c r="Y203" s="16">
        <f t="shared" si="132"/>
        <v>44.4</v>
      </c>
      <c r="Z203" s="485">
        <f>SUM(Y203/0.77)</f>
        <v>57.662337662337656</v>
      </c>
      <c r="AA203" s="14">
        <f t="shared" si="133"/>
        <v>58.262337662337657</v>
      </c>
    </row>
    <row r="204" spans="1:32" ht="55.5" customHeight="1" x14ac:dyDescent="0.7">
      <c r="A204" s="204">
        <v>4624</v>
      </c>
      <c r="B204" s="288" t="s">
        <v>357</v>
      </c>
      <c r="C204" s="288"/>
      <c r="D204" s="370"/>
      <c r="E204" s="205"/>
      <c r="F204" s="205"/>
      <c r="G204" s="205">
        <v>31.49</v>
      </c>
      <c r="H204" s="205">
        <v>31.23</v>
      </c>
      <c r="I204" s="284">
        <f t="shared" si="128"/>
        <v>40.71688311688311</v>
      </c>
      <c r="J204" s="285">
        <f t="shared" si="129"/>
        <v>30.889999999999997</v>
      </c>
      <c r="K204" s="136">
        <f t="shared" si="131"/>
        <v>40.116883116883109</v>
      </c>
      <c r="L204" s="136">
        <f t="shared" si="130"/>
        <v>40.71688311688311</v>
      </c>
      <c r="P204" s="233" t="s">
        <v>806</v>
      </c>
      <c r="Q204" s="264" t="s">
        <v>735</v>
      </c>
      <c r="R204" s="264"/>
      <c r="S204" s="264"/>
      <c r="T204" s="484"/>
      <c r="U204" s="18"/>
      <c r="V204" s="18">
        <v>45</v>
      </c>
      <c r="W204" s="18">
        <v>63.5</v>
      </c>
      <c r="X204" s="18">
        <f>AA204</f>
        <v>58.262337662337657</v>
      </c>
      <c r="Y204" s="16">
        <f t="shared" si="132"/>
        <v>44.4</v>
      </c>
      <c r="Z204" s="485">
        <f>SUM(Y204/0.77)</f>
        <v>57.662337662337656</v>
      </c>
      <c r="AA204" s="14">
        <f t="shared" si="133"/>
        <v>58.262337662337657</v>
      </c>
    </row>
    <row r="205" spans="1:32" ht="55.5" customHeight="1" x14ac:dyDescent="0.65">
      <c r="A205" s="204">
        <v>4625</v>
      </c>
      <c r="B205" s="288" t="s">
        <v>358</v>
      </c>
      <c r="C205" s="288"/>
      <c r="D205" s="292"/>
      <c r="E205" s="205"/>
      <c r="F205" s="205" t="s">
        <v>35</v>
      </c>
      <c r="G205" s="204">
        <v>29.98</v>
      </c>
      <c r="H205" s="204">
        <v>28.23</v>
      </c>
      <c r="I205" s="284">
        <f t="shared" si="128"/>
        <v>38.755844155844152</v>
      </c>
      <c r="J205" s="285">
        <f t="shared" si="129"/>
        <v>29.38</v>
      </c>
      <c r="K205" s="136">
        <f t="shared" si="131"/>
        <v>38.15584415584415</v>
      </c>
      <c r="L205" s="136">
        <f t="shared" si="130"/>
        <v>38.755844155844152</v>
      </c>
      <c r="P205" s="265"/>
      <c r="Q205" s="664" t="s">
        <v>733</v>
      </c>
      <c r="R205" s="664"/>
      <c r="S205" s="664"/>
      <c r="T205" s="664"/>
      <c r="U205" s="664"/>
      <c r="V205" s="664"/>
      <c r="W205" s="664"/>
      <c r="X205" s="664"/>
      <c r="Y205" s="16">
        <f t="shared" ref="Y205:Y208" si="134">V205-0.6</f>
        <v>-0.6</v>
      </c>
      <c r="Z205" s="521"/>
      <c r="AA205" s="14">
        <f t="shared" ref="AA205:AA208" si="135">SUM(Z205+0.6)</f>
        <v>0.6</v>
      </c>
    </row>
    <row r="206" spans="1:32" ht="55.5" customHeight="1" x14ac:dyDescent="0.65">
      <c r="A206" s="204">
        <v>4605</v>
      </c>
      <c r="B206" s="288" t="s">
        <v>359</v>
      </c>
      <c r="C206" s="288"/>
      <c r="D206" s="292"/>
      <c r="E206" s="205"/>
      <c r="F206" s="205"/>
      <c r="G206" s="205">
        <v>38.5</v>
      </c>
      <c r="H206" s="205">
        <v>36.229999999999997</v>
      </c>
      <c r="I206" s="284">
        <f t="shared" si="128"/>
        <v>49.820779220779222</v>
      </c>
      <c r="J206" s="285">
        <f t="shared" si="129"/>
        <v>37.9</v>
      </c>
      <c r="K206" s="136">
        <f t="shared" ref="K206:K219" si="136">SUM(J206/0.77)</f>
        <v>49.220779220779221</v>
      </c>
      <c r="L206" s="136">
        <f t="shared" si="130"/>
        <v>49.820779220779222</v>
      </c>
      <c r="P206" s="233" t="s">
        <v>801</v>
      </c>
      <c r="Q206" s="264" t="s">
        <v>736</v>
      </c>
      <c r="R206" s="264"/>
      <c r="S206" s="264"/>
      <c r="T206" s="519"/>
      <c r="U206" s="18"/>
      <c r="V206" s="18">
        <v>42</v>
      </c>
      <c r="W206" s="18">
        <v>63.5</v>
      </c>
      <c r="X206" s="18">
        <f>AA206</f>
        <v>54.366233766233762</v>
      </c>
      <c r="Y206" s="16">
        <f t="shared" si="134"/>
        <v>41.4</v>
      </c>
      <c r="Z206" s="521">
        <f>SUM(Y206/0.77)</f>
        <v>53.766233766233761</v>
      </c>
      <c r="AA206" s="14">
        <f t="shared" si="135"/>
        <v>54.366233766233762</v>
      </c>
    </row>
    <row r="207" spans="1:32" ht="55.5" customHeight="1" x14ac:dyDescent="0.65">
      <c r="A207" s="204">
        <v>4627</v>
      </c>
      <c r="B207" s="288" t="s">
        <v>756</v>
      </c>
      <c r="C207" s="288"/>
      <c r="D207" s="292"/>
      <c r="E207" s="205"/>
      <c r="F207" s="205"/>
      <c r="G207" s="205">
        <v>59.5</v>
      </c>
      <c r="H207" s="205"/>
      <c r="I207" s="284">
        <f t="shared" si="128"/>
        <v>77.093506493506482</v>
      </c>
      <c r="J207" s="285">
        <f t="shared" si="129"/>
        <v>58.9</v>
      </c>
      <c r="K207" s="136">
        <f t="shared" si="136"/>
        <v>76.493506493506487</v>
      </c>
      <c r="L207" s="136">
        <f t="shared" si="130"/>
        <v>77.093506493506482</v>
      </c>
      <c r="P207" s="233" t="s">
        <v>802</v>
      </c>
      <c r="Q207" s="264" t="s">
        <v>737</v>
      </c>
      <c r="R207" s="264"/>
      <c r="S207" s="264"/>
      <c r="T207" s="519"/>
      <c r="U207" s="18"/>
      <c r="V207" s="18">
        <v>45</v>
      </c>
      <c r="W207" s="18">
        <v>63.5</v>
      </c>
      <c r="X207" s="18">
        <f>AA207</f>
        <v>58.262337662337657</v>
      </c>
      <c r="Y207" s="16">
        <f t="shared" si="134"/>
        <v>44.4</v>
      </c>
      <c r="Z207" s="521">
        <f>SUM(Y207/0.77)</f>
        <v>57.662337662337656</v>
      </c>
      <c r="AA207" s="14">
        <f t="shared" si="135"/>
        <v>58.262337662337657</v>
      </c>
    </row>
    <row r="208" spans="1:32" ht="55.5" customHeight="1" x14ac:dyDescent="0.65">
      <c r="A208" s="204">
        <v>4646</v>
      </c>
      <c r="B208" s="288" t="s">
        <v>629</v>
      </c>
      <c r="C208" s="288"/>
      <c r="D208" s="292"/>
      <c r="E208" s="205"/>
      <c r="F208" s="205"/>
      <c r="G208" s="205">
        <v>59.5</v>
      </c>
      <c r="H208" s="204">
        <v>55.24</v>
      </c>
      <c r="I208" s="284">
        <f>L208</f>
        <v>77.093506493506482</v>
      </c>
      <c r="J208" s="285">
        <f>G208-0.6</f>
        <v>58.9</v>
      </c>
      <c r="K208" s="136">
        <f t="shared" si="136"/>
        <v>76.493506493506487</v>
      </c>
      <c r="L208" s="136">
        <f>SUM(K208+0.6)</f>
        <v>77.093506493506482</v>
      </c>
      <c r="P208" s="233" t="s">
        <v>803</v>
      </c>
      <c r="Q208" s="264" t="s">
        <v>738</v>
      </c>
      <c r="R208" s="264"/>
      <c r="S208" s="264"/>
      <c r="T208" s="519"/>
      <c r="U208" s="18"/>
      <c r="V208" s="18">
        <v>45</v>
      </c>
      <c r="W208" s="18">
        <v>63.5</v>
      </c>
      <c r="X208" s="18">
        <f>AA208</f>
        <v>58.262337662337657</v>
      </c>
      <c r="Y208" s="16">
        <f t="shared" si="134"/>
        <v>44.4</v>
      </c>
      <c r="Z208" s="521">
        <f>SUM(Y208/0.77)</f>
        <v>57.662337662337656</v>
      </c>
      <c r="AA208" s="14">
        <f t="shared" si="135"/>
        <v>58.262337662337657</v>
      </c>
      <c r="AF208" s="98"/>
    </row>
    <row r="209" spans="1:27" ht="55.5" customHeight="1" x14ac:dyDescent="0.65">
      <c r="A209" s="204">
        <v>4671</v>
      </c>
      <c r="B209" s="288" t="s">
        <v>794</v>
      </c>
      <c r="C209" s="288"/>
      <c r="D209" s="292"/>
      <c r="E209" s="205"/>
      <c r="F209" s="205"/>
      <c r="G209" s="205">
        <v>31.23</v>
      </c>
      <c r="H209" s="205">
        <v>31.23</v>
      </c>
      <c r="I209" s="284">
        <f t="shared" ref="I209:I210" si="137">L209</f>
        <v>40.37922077922078</v>
      </c>
      <c r="J209" s="285">
        <f t="shared" ref="J209:J210" si="138">G209-0.6</f>
        <v>30.63</v>
      </c>
      <c r="K209" s="136">
        <f t="shared" si="136"/>
        <v>39.779220779220779</v>
      </c>
      <c r="L209" s="136">
        <f t="shared" ref="L209:L210" si="139">SUM(K209+0.6)</f>
        <v>40.37922077922078</v>
      </c>
      <c r="P209" s="265"/>
      <c r="Q209" s="664" t="s">
        <v>309</v>
      </c>
      <c r="R209" s="664"/>
      <c r="S209" s="664"/>
      <c r="T209" s="664"/>
      <c r="U209" s="664"/>
      <c r="V209" s="664"/>
      <c r="W209" s="664"/>
      <c r="X209" s="664"/>
      <c r="Y209" s="16">
        <f t="shared" si="132"/>
        <v>-0.6</v>
      </c>
      <c r="Z209" s="262"/>
      <c r="AA209" s="14">
        <f t="shared" si="133"/>
        <v>0.6</v>
      </c>
    </row>
    <row r="210" spans="1:27" ht="55.5" customHeight="1" x14ac:dyDescent="0.65">
      <c r="A210" s="204">
        <v>4672</v>
      </c>
      <c r="B210" s="288" t="s">
        <v>795</v>
      </c>
      <c r="C210" s="288"/>
      <c r="D210" s="292"/>
      <c r="E210" s="205"/>
      <c r="F210" s="205"/>
      <c r="G210" s="204">
        <v>29.98</v>
      </c>
      <c r="H210" s="204">
        <v>28.23</v>
      </c>
      <c r="I210" s="284">
        <f t="shared" si="137"/>
        <v>38.755844155844152</v>
      </c>
      <c r="J210" s="285">
        <f t="shared" si="138"/>
        <v>29.38</v>
      </c>
      <c r="K210" s="136">
        <f t="shared" si="136"/>
        <v>38.15584415584415</v>
      </c>
      <c r="L210" s="136">
        <f t="shared" si="139"/>
        <v>38.755844155844152</v>
      </c>
      <c r="P210" s="233" t="s">
        <v>311</v>
      </c>
      <c r="Q210" s="264" t="s">
        <v>310</v>
      </c>
      <c r="R210" s="264"/>
      <c r="S210" s="264"/>
      <c r="T210" s="419"/>
      <c r="U210" s="18"/>
      <c r="V210" s="18">
        <v>59</v>
      </c>
      <c r="W210" s="18">
        <v>59</v>
      </c>
      <c r="X210" s="18">
        <f>AA210</f>
        <v>76.44415584415583</v>
      </c>
      <c r="Y210" s="16">
        <f t="shared" si="132"/>
        <v>58.4</v>
      </c>
      <c r="Z210" s="262">
        <f>SUM(Y210/0.77)</f>
        <v>75.844155844155836</v>
      </c>
      <c r="AA210" s="14">
        <f t="shared" si="133"/>
        <v>76.44415584415583</v>
      </c>
    </row>
    <row r="211" spans="1:27" ht="55.5" customHeight="1" x14ac:dyDescent="0.65">
      <c r="A211" s="204">
        <v>4633</v>
      </c>
      <c r="B211" s="288" t="s">
        <v>792</v>
      </c>
      <c r="C211" s="288"/>
      <c r="D211" s="292"/>
      <c r="E211" s="205"/>
      <c r="F211" s="205"/>
      <c r="G211" s="205">
        <v>31.23</v>
      </c>
      <c r="H211" s="204">
        <v>55.24</v>
      </c>
      <c r="I211" s="284">
        <f t="shared" si="128"/>
        <v>40.37922077922078</v>
      </c>
      <c r="J211" s="285">
        <f t="shared" si="129"/>
        <v>30.63</v>
      </c>
      <c r="K211" s="136">
        <f t="shared" si="136"/>
        <v>39.779220779220779</v>
      </c>
      <c r="L211" s="136">
        <f t="shared" si="130"/>
        <v>40.37922077922078</v>
      </c>
      <c r="P211" s="233" t="s">
        <v>479</v>
      </c>
      <c r="Q211" s="264" t="s">
        <v>480</v>
      </c>
      <c r="R211" s="264"/>
      <c r="S211" s="264"/>
      <c r="T211" s="419"/>
      <c r="U211" s="18"/>
      <c r="V211" s="18">
        <v>59</v>
      </c>
      <c r="W211" s="18">
        <v>59</v>
      </c>
      <c r="X211" s="18">
        <f>AA211</f>
        <v>76.44415584415583</v>
      </c>
      <c r="Y211" s="16">
        <f t="shared" si="132"/>
        <v>58.4</v>
      </c>
      <c r="Z211" s="377">
        <f>SUM(Y211/0.77)</f>
        <v>75.844155844155836</v>
      </c>
      <c r="AA211" s="14">
        <f t="shared" si="133"/>
        <v>76.44415584415583</v>
      </c>
    </row>
    <row r="212" spans="1:27" ht="55.5" customHeight="1" x14ac:dyDescent="0.65">
      <c r="A212" s="204">
        <v>4634</v>
      </c>
      <c r="B212" s="288" t="s">
        <v>793</v>
      </c>
      <c r="C212" s="288"/>
      <c r="D212" s="292"/>
      <c r="E212" s="205"/>
      <c r="F212" s="205"/>
      <c r="G212" s="204">
        <v>29.98</v>
      </c>
      <c r="H212" s="204">
        <v>28.23</v>
      </c>
      <c r="I212" s="284">
        <f t="shared" ref="I212" si="140">L212</f>
        <v>38.755844155844152</v>
      </c>
      <c r="J212" s="285">
        <f t="shared" ref="J212" si="141">G212-0.6</f>
        <v>29.38</v>
      </c>
      <c r="K212" s="136">
        <f t="shared" si="136"/>
        <v>38.15584415584415</v>
      </c>
      <c r="L212" s="136">
        <f t="shared" ref="L212" si="142">SUM(K212+0.6)</f>
        <v>38.755844155844152</v>
      </c>
      <c r="P212" s="233" t="s">
        <v>485</v>
      </c>
      <c r="Q212" s="264" t="s">
        <v>484</v>
      </c>
      <c r="R212" s="264"/>
      <c r="S212" s="264"/>
      <c r="T212" s="419"/>
      <c r="U212" s="18">
        <v>8</v>
      </c>
      <c r="V212" s="18">
        <v>51</v>
      </c>
      <c r="W212" s="18">
        <v>51</v>
      </c>
      <c r="X212" s="18">
        <f>AA212</f>
        <v>66.054545454545448</v>
      </c>
      <c r="Y212" s="16">
        <f t="shared" si="132"/>
        <v>50.4</v>
      </c>
      <c r="Z212" s="377">
        <f>SUM(Y212/0.77)</f>
        <v>65.454545454545453</v>
      </c>
      <c r="AA212" s="14">
        <f t="shared" si="133"/>
        <v>66.054545454545448</v>
      </c>
    </row>
    <row r="213" spans="1:27" ht="55.5" customHeight="1" x14ac:dyDescent="0.7">
      <c r="A213" s="651" t="s">
        <v>81</v>
      </c>
      <c r="B213" s="652"/>
      <c r="C213" s="652"/>
      <c r="D213" s="652"/>
      <c r="E213" s="652"/>
      <c r="F213" s="652"/>
      <c r="G213" s="652"/>
      <c r="H213" s="652"/>
      <c r="I213" s="653"/>
      <c r="J213" s="17">
        <f t="shared" si="129"/>
        <v>-0.6</v>
      </c>
      <c r="K213" s="16">
        <f t="shared" si="136"/>
        <v>-0.77922077922077915</v>
      </c>
      <c r="L213" s="16">
        <f t="shared" ref="L213:L219" si="143">SUM(K213+0.6)</f>
        <v>-0.17922077922077917</v>
      </c>
      <c r="P213" s="233" t="s">
        <v>743</v>
      </c>
      <c r="Q213" s="264" t="s">
        <v>741</v>
      </c>
      <c r="R213" s="264"/>
      <c r="S213" s="264"/>
      <c r="T213" s="519"/>
      <c r="U213" s="18">
        <v>40.01</v>
      </c>
      <c r="V213" s="18">
        <v>14.99</v>
      </c>
      <c r="W213" s="18">
        <v>59</v>
      </c>
      <c r="X213" s="18">
        <f>AA213</f>
        <v>19.288311688311691</v>
      </c>
      <c r="Y213" s="16">
        <f t="shared" ref="Y213:Y214" si="144">V213-0.6</f>
        <v>14.39</v>
      </c>
      <c r="Z213" s="521">
        <f>SUM(Y213/0.77)</f>
        <v>18.688311688311689</v>
      </c>
      <c r="AA213" s="14">
        <f t="shared" ref="AA213:AA214" si="145">SUM(Z213+0.6)</f>
        <v>19.288311688311691</v>
      </c>
    </row>
    <row r="214" spans="1:27" ht="55.5" customHeight="1" x14ac:dyDescent="0.65">
      <c r="A214" s="204">
        <v>4560</v>
      </c>
      <c r="B214" s="287" t="s">
        <v>361</v>
      </c>
      <c r="C214" s="288"/>
      <c r="D214" s="289"/>
      <c r="E214" s="289"/>
      <c r="F214" s="298"/>
      <c r="G214" s="205">
        <v>58</v>
      </c>
      <c r="H214" s="205">
        <v>56.24</v>
      </c>
      <c r="I214" s="284">
        <f t="shared" ref="I214:I219" si="146">L214</f>
        <v>75.145454545454541</v>
      </c>
      <c r="J214" s="17">
        <f t="shared" si="129"/>
        <v>57.4</v>
      </c>
      <c r="K214" s="136">
        <f t="shared" si="136"/>
        <v>74.545454545454547</v>
      </c>
      <c r="L214" s="16">
        <f t="shared" si="143"/>
        <v>75.145454545454541</v>
      </c>
      <c r="P214" s="233" t="s">
        <v>744</v>
      </c>
      <c r="Q214" s="264" t="s">
        <v>742</v>
      </c>
      <c r="R214" s="264"/>
      <c r="S214" s="264"/>
      <c r="T214" s="519"/>
      <c r="U214" s="18">
        <v>40.01</v>
      </c>
      <c r="V214" s="18">
        <v>14.99</v>
      </c>
      <c r="W214" s="18">
        <v>51</v>
      </c>
      <c r="X214" s="18">
        <f>AA214</f>
        <v>19.288311688311691</v>
      </c>
      <c r="Y214" s="16">
        <f t="shared" si="144"/>
        <v>14.39</v>
      </c>
      <c r="Z214" s="521">
        <f>SUM(Y214/0.77)</f>
        <v>18.688311688311689</v>
      </c>
      <c r="AA214" s="14">
        <f t="shared" si="145"/>
        <v>19.288311688311691</v>
      </c>
    </row>
    <row r="215" spans="1:27" ht="55.5" customHeight="1" x14ac:dyDescent="0.65">
      <c r="A215" s="204">
        <v>4579</v>
      </c>
      <c r="B215" s="646" t="s">
        <v>362</v>
      </c>
      <c r="C215" s="659"/>
      <c r="D215" s="660"/>
      <c r="E215" s="472"/>
      <c r="F215" s="298"/>
      <c r="G215" s="205">
        <v>54</v>
      </c>
      <c r="H215" s="205">
        <v>48.24</v>
      </c>
      <c r="I215" s="284">
        <f t="shared" si="146"/>
        <v>69.950649350649343</v>
      </c>
      <c r="J215" s="17">
        <f t="shared" si="129"/>
        <v>53.4</v>
      </c>
      <c r="K215" s="136">
        <f t="shared" si="136"/>
        <v>69.350649350649348</v>
      </c>
      <c r="L215" s="16">
        <f t="shared" si="143"/>
        <v>69.950649350649343</v>
      </c>
      <c r="P215" s="230"/>
      <c r="Q215" s="629" t="s">
        <v>320</v>
      </c>
      <c r="R215" s="630"/>
      <c r="S215" s="630"/>
      <c r="T215" s="630"/>
      <c r="U215" s="630"/>
      <c r="V215" s="630"/>
      <c r="W215" s="630"/>
      <c r="X215" s="630"/>
      <c r="Y215" s="16">
        <f t="shared" si="132"/>
        <v>-0.6</v>
      </c>
      <c r="AA215" s="14">
        <f t="shared" si="133"/>
        <v>0.6</v>
      </c>
    </row>
    <row r="216" spans="1:27" ht="55.5" customHeight="1" x14ac:dyDescent="0.65">
      <c r="A216" s="204">
        <v>4577</v>
      </c>
      <c r="B216" s="528" t="s">
        <v>757</v>
      </c>
      <c r="C216" s="529"/>
      <c r="D216" s="533"/>
      <c r="E216" s="472"/>
      <c r="F216" s="298"/>
      <c r="G216" s="205">
        <v>54</v>
      </c>
      <c r="H216" s="205"/>
      <c r="I216" s="284">
        <f t="shared" si="146"/>
        <v>69.950649350649343</v>
      </c>
      <c r="J216" s="17">
        <f t="shared" si="129"/>
        <v>53.4</v>
      </c>
      <c r="K216" s="136">
        <f t="shared" si="136"/>
        <v>69.350649350649348</v>
      </c>
      <c r="L216" s="16">
        <f t="shared" si="143"/>
        <v>69.950649350649343</v>
      </c>
      <c r="P216" s="23">
        <v>4865</v>
      </c>
      <c r="Q216" s="566" t="s">
        <v>763</v>
      </c>
      <c r="R216" s="566"/>
      <c r="S216" s="566"/>
      <c r="T216" s="565"/>
      <c r="U216" s="18"/>
      <c r="V216" s="18">
        <v>45</v>
      </c>
      <c r="W216" s="18">
        <v>33</v>
      </c>
      <c r="X216" s="18">
        <f>AA216</f>
        <v>58.262337662337657</v>
      </c>
      <c r="Y216" s="16">
        <f t="shared" ref="Y216" si="147">V216-0.6</f>
        <v>44.4</v>
      </c>
      <c r="Z216" s="12">
        <f>SUM(Y216/0.77)</f>
        <v>57.662337662337656</v>
      </c>
      <c r="AA216" s="14">
        <f t="shared" ref="AA216" si="148">SUM(Z216+0.6)</f>
        <v>58.262337662337657</v>
      </c>
    </row>
    <row r="217" spans="1:27" ht="55.5" customHeight="1" x14ac:dyDescent="0.7">
      <c r="A217" s="204">
        <v>4571</v>
      </c>
      <c r="B217" s="287" t="s">
        <v>363</v>
      </c>
      <c r="C217" s="288"/>
      <c r="D217" s="289"/>
      <c r="E217" s="289"/>
      <c r="F217" s="298"/>
      <c r="G217" s="205">
        <v>68</v>
      </c>
      <c r="H217" s="205">
        <v>64.239999999999995</v>
      </c>
      <c r="I217" s="284">
        <f t="shared" si="146"/>
        <v>88.13246753246753</v>
      </c>
      <c r="J217" s="17">
        <f t="shared" si="129"/>
        <v>67.400000000000006</v>
      </c>
      <c r="K217" s="136">
        <f t="shared" si="136"/>
        <v>87.532467532467535</v>
      </c>
      <c r="L217" s="16">
        <f t="shared" si="143"/>
        <v>88.13246753246753</v>
      </c>
      <c r="P217" s="230"/>
      <c r="Q217" s="622" t="s">
        <v>308</v>
      </c>
      <c r="R217" s="622"/>
      <c r="S217" s="622"/>
      <c r="T217" s="622"/>
      <c r="U217" s="622"/>
      <c r="V217" s="622"/>
      <c r="W217" s="622"/>
      <c r="X217" s="622"/>
      <c r="Y217" s="16">
        <f t="shared" si="132"/>
        <v>-0.6</v>
      </c>
      <c r="AA217" s="14">
        <f t="shared" si="133"/>
        <v>0.6</v>
      </c>
    </row>
    <row r="218" spans="1:27" ht="55.5" customHeight="1" x14ac:dyDescent="0.65">
      <c r="A218" s="204">
        <v>4586</v>
      </c>
      <c r="B218" s="287" t="s">
        <v>564</v>
      </c>
      <c r="C218" s="288"/>
      <c r="D218" s="289"/>
      <c r="E218" s="289"/>
      <c r="F218" s="298"/>
      <c r="G218" s="205">
        <v>66</v>
      </c>
      <c r="H218" s="205">
        <v>64.239999999999995</v>
      </c>
      <c r="I218" s="284">
        <f t="shared" si="146"/>
        <v>85.535064935064938</v>
      </c>
      <c r="J218" s="17">
        <f t="shared" si="129"/>
        <v>65.400000000000006</v>
      </c>
      <c r="K218" s="136">
        <f t="shared" si="136"/>
        <v>84.935064935064943</v>
      </c>
      <c r="L218" s="16">
        <f t="shared" si="143"/>
        <v>85.535064935064938</v>
      </c>
      <c r="P218" s="23">
        <v>8151</v>
      </c>
      <c r="Q218" s="666" t="s">
        <v>323</v>
      </c>
      <c r="R218" s="666"/>
      <c r="S218" s="666"/>
      <c r="T218" s="414"/>
      <c r="U218" s="100"/>
      <c r="V218" s="18">
        <v>47</v>
      </c>
      <c r="W218" s="18">
        <v>47</v>
      </c>
      <c r="X218" s="18">
        <f>AA218</f>
        <v>60.859740259740256</v>
      </c>
      <c r="Y218" s="16">
        <f t="shared" si="132"/>
        <v>46.4</v>
      </c>
      <c r="Z218" s="12">
        <f>SUM(Y218/0.77)</f>
        <v>60.259740259740255</v>
      </c>
      <c r="AA218" s="14">
        <f t="shared" si="133"/>
        <v>60.859740259740256</v>
      </c>
    </row>
    <row r="219" spans="1:27" ht="55.5" customHeight="1" x14ac:dyDescent="0.65">
      <c r="A219" s="204">
        <v>4575</v>
      </c>
      <c r="B219" s="287" t="s">
        <v>758</v>
      </c>
      <c r="C219" s="288"/>
      <c r="D219" s="289"/>
      <c r="E219" s="289"/>
      <c r="F219" s="298"/>
      <c r="G219" s="205">
        <v>54</v>
      </c>
      <c r="H219" s="205"/>
      <c r="I219" s="284">
        <f t="shared" si="146"/>
        <v>69.950649350649343</v>
      </c>
      <c r="J219" s="17">
        <f t="shared" si="129"/>
        <v>53.4</v>
      </c>
      <c r="K219" s="136">
        <f t="shared" si="136"/>
        <v>69.350649350649348</v>
      </c>
      <c r="L219" s="16">
        <f t="shared" si="143"/>
        <v>69.950649350649343</v>
      </c>
      <c r="P219" s="23">
        <v>8150</v>
      </c>
      <c r="Q219" s="666" t="s">
        <v>324</v>
      </c>
      <c r="R219" s="666"/>
      <c r="S219" s="666"/>
      <c r="T219" s="414"/>
      <c r="U219" s="100"/>
      <c r="V219" s="18">
        <v>47</v>
      </c>
      <c r="W219" s="18">
        <v>47</v>
      </c>
      <c r="X219" s="18">
        <f>AA219</f>
        <v>60.859740259740256</v>
      </c>
      <c r="Y219" s="16">
        <f t="shared" si="132"/>
        <v>46.4</v>
      </c>
      <c r="Z219" s="12">
        <f>SUM(Y219/0.77)</f>
        <v>60.259740259740255</v>
      </c>
      <c r="AA219" s="14">
        <f t="shared" si="133"/>
        <v>60.859740259740256</v>
      </c>
    </row>
    <row r="220" spans="1:27" ht="55.5" customHeight="1" x14ac:dyDescent="0.75">
      <c r="A220" s="663" t="s">
        <v>238</v>
      </c>
      <c r="B220" s="663"/>
      <c r="C220" s="663"/>
      <c r="D220" s="663"/>
      <c r="E220" s="663"/>
      <c r="F220" s="663"/>
      <c r="G220" s="663"/>
      <c r="H220" s="663"/>
      <c r="I220" s="663"/>
      <c r="J220" s="17"/>
      <c r="K220" s="16"/>
      <c r="L220" s="16"/>
      <c r="P220" s="23">
        <v>8152</v>
      </c>
      <c r="Q220" s="666" t="s">
        <v>493</v>
      </c>
      <c r="R220" s="666"/>
      <c r="S220" s="666"/>
      <c r="T220" s="414"/>
      <c r="U220" s="100"/>
      <c r="V220" s="18">
        <v>47</v>
      </c>
      <c r="W220" s="18">
        <v>47</v>
      </c>
      <c r="X220" s="18">
        <f>AA220</f>
        <v>60.859740259740256</v>
      </c>
      <c r="Y220" s="16">
        <f t="shared" si="132"/>
        <v>46.4</v>
      </c>
      <c r="Z220" s="12">
        <f>SUM(Y220/0.77)</f>
        <v>60.259740259740255</v>
      </c>
      <c r="AA220" s="14">
        <f t="shared" si="133"/>
        <v>60.859740259740256</v>
      </c>
    </row>
    <row r="221" spans="1:27" ht="55.5" customHeight="1" x14ac:dyDescent="0.65">
      <c r="A221" s="204">
        <v>4400</v>
      </c>
      <c r="B221" s="645" t="s">
        <v>366</v>
      </c>
      <c r="C221" s="645"/>
      <c r="D221" s="646"/>
      <c r="E221" s="204"/>
      <c r="F221" s="298"/>
      <c r="G221" s="205">
        <v>58.5</v>
      </c>
      <c r="H221" s="205">
        <v>54.24</v>
      </c>
      <c r="I221" s="284">
        <f>L221</f>
        <v>75.794805194805193</v>
      </c>
      <c r="J221" s="285">
        <f>G221-0.6</f>
        <v>57.9</v>
      </c>
      <c r="K221" s="136">
        <f>SUM(J221/0.77)</f>
        <v>75.194805194805198</v>
      </c>
      <c r="L221" s="136">
        <f>SUM(K221+0.6)</f>
        <v>75.794805194805193</v>
      </c>
      <c r="P221" s="23">
        <v>8159</v>
      </c>
      <c r="Q221" s="666" t="s">
        <v>508</v>
      </c>
      <c r="R221" s="666"/>
      <c r="S221" s="666"/>
      <c r="T221" s="414"/>
      <c r="U221" s="100"/>
      <c r="V221" s="18">
        <v>47</v>
      </c>
      <c r="W221" s="18">
        <v>47</v>
      </c>
      <c r="X221" s="18">
        <f>AA221</f>
        <v>60.859740259740256</v>
      </c>
      <c r="Y221" s="16">
        <f t="shared" si="132"/>
        <v>46.4</v>
      </c>
      <c r="Z221" s="12">
        <f>SUM(Y221/0.77)</f>
        <v>60.259740259740255</v>
      </c>
      <c r="AA221" s="14">
        <f t="shared" si="133"/>
        <v>60.859740259740256</v>
      </c>
    </row>
    <row r="222" spans="1:27" ht="55.5" customHeight="1" x14ac:dyDescent="0.7">
      <c r="A222" s="204">
        <v>4402</v>
      </c>
      <c r="B222" s="645" t="s">
        <v>367</v>
      </c>
      <c r="C222" s="645"/>
      <c r="D222" s="646"/>
      <c r="E222" s="204"/>
      <c r="F222" s="298"/>
      <c r="G222" s="205">
        <v>58.5</v>
      </c>
      <c r="H222" s="205">
        <v>54.24</v>
      </c>
      <c r="I222" s="284">
        <f>L222</f>
        <v>75.794805194805193</v>
      </c>
      <c r="J222" s="285">
        <f>G222-0.6</f>
        <v>57.9</v>
      </c>
      <c r="K222" s="136">
        <f>SUM(J222/0.77)</f>
        <v>75.194805194805198</v>
      </c>
      <c r="L222" s="136">
        <f>SUM(K222+0.6)</f>
        <v>75.794805194805193</v>
      </c>
      <c r="P222" s="230"/>
      <c r="Q222" s="622" t="s">
        <v>617</v>
      </c>
      <c r="R222" s="622"/>
      <c r="S222" s="622"/>
      <c r="T222" s="622"/>
      <c r="U222" s="622"/>
      <c r="V222" s="622"/>
      <c r="W222" s="622"/>
      <c r="X222" s="622"/>
      <c r="Y222" s="16">
        <f t="shared" si="132"/>
        <v>-0.6</v>
      </c>
      <c r="AA222" s="14">
        <f t="shared" si="133"/>
        <v>0.6</v>
      </c>
    </row>
    <row r="223" spans="1:27" ht="55.5" customHeight="1" x14ac:dyDescent="0.65">
      <c r="A223" s="204">
        <v>4430</v>
      </c>
      <c r="B223" s="645" t="s">
        <v>732</v>
      </c>
      <c r="C223" s="645"/>
      <c r="D223" s="645"/>
      <c r="E223" s="204"/>
      <c r="F223" s="205"/>
      <c r="G223" s="205">
        <v>54</v>
      </c>
      <c r="H223" s="204"/>
      <c r="I223" s="284">
        <f>L223</f>
        <v>69.950649350649343</v>
      </c>
      <c r="J223" s="285">
        <f>G223-0.6</f>
        <v>53.4</v>
      </c>
      <c r="K223" s="136">
        <f>SUM(J223/0.77)</f>
        <v>69.350649350649348</v>
      </c>
      <c r="L223" s="136">
        <f>SUM(K223+0.6)</f>
        <v>69.950649350649343</v>
      </c>
      <c r="P223" s="23">
        <v>8012</v>
      </c>
      <c r="Q223" s="666" t="s">
        <v>618</v>
      </c>
      <c r="R223" s="666"/>
      <c r="S223" s="666"/>
      <c r="T223" s="432"/>
      <c r="U223" s="18">
        <v>3</v>
      </c>
      <c r="V223" s="18">
        <v>42</v>
      </c>
      <c r="W223" s="18">
        <v>47</v>
      </c>
      <c r="X223" s="18">
        <f>AA223</f>
        <v>54.366233766233762</v>
      </c>
      <c r="Y223" s="16">
        <f t="shared" si="132"/>
        <v>41.4</v>
      </c>
      <c r="Z223" s="12">
        <f>SUM(Y223/0.77)</f>
        <v>53.766233766233761</v>
      </c>
      <c r="AA223" s="14">
        <f t="shared" si="133"/>
        <v>54.366233766233762</v>
      </c>
    </row>
    <row r="224" spans="1:27" ht="55.5" customHeight="1" x14ac:dyDescent="0.65">
      <c r="A224" s="380"/>
      <c r="B224" s="293"/>
      <c r="C224" s="293"/>
      <c r="D224" s="293"/>
      <c r="E224" s="380"/>
      <c r="F224" s="362"/>
      <c r="G224" s="362"/>
      <c r="H224" s="380"/>
      <c r="I224" s="381"/>
      <c r="J224" s="285"/>
      <c r="K224" s="136"/>
      <c r="L224" s="136"/>
      <c r="P224" s="23">
        <v>8013</v>
      </c>
      <c r="Q224" s="666" t="s">
        <v>619</v>
      </c>
      <c r="R224" s="666"/>
      <c r="S224" s="666"/>
      <c r="T224" s="432"/>
      <c r="U224" s="18">
        <v>3</v>
      </c>
      <c r="V224" s="18">
        <v>42</v>
      </c>
      <c r="W224" s="18">
        <v>47</v>
      </c>
      <c r="X224" s="18">
        <f>AA224</f>
        <v>54.366233766233762</v>
      </c>
      <c r="Y224" s="16">
        <f t="shared" si="132"/>
        <v>41.4</v>
      </c>
      <c r="Z224" s="12">
        <f>SUM(Y224/0.77)</f>
        <v>53.766233766233761</v>
      </c>
      <c r="AA224" s="14">
        <f t="shared" si="133"/>
        <v>54.366233766233762</v>
      </c>
    </row>
    <row r="225" spans="1:31" ht="55.5" customHeight="1" x14ac:dyDescent="0.65">
      <c r="A225" s="380"/>
      <c r="B225" s="293"/>
      <c r="C225" s="293"/>
      <c r="D225" s="293"/>
      <c r="E225" s="380"/>
      <c r="F225" s="362"/>
      <c r="G225" s="362"/>
      <c r="H225" s="380"/>
      <c r="I225" s="381"/>
      <c r="J225" s="285"/>
      <c r="K225" s="136"/>
      <c r="L225" s="136"/>
      <c r="P225" s="23">
        <v>8010</v>
      </c>
      <c r="Q225" s="666" t="s">
        <v>508</v>
      </c>
      <c r="R225" s="666"/>
      <c r="S225" s="666"/>
      <c r="T225" s="432"/>
      <c r="U225" s="100"/>
      <c r="V225" s="18">
        <v>42</v>
      </c>
      <c r="W225" s="18">
        <v>47</v>
      </c>
      <c r="X225" s="18">
        <f>AA225</f>
        <v>54.366233766233762</v>
      </c>
      <c r="Y225" s="16">
        <f t="shared" si="132"/>
        <v>41.4</v>
      </c>
      <c r="Z225" s="12">
        <f>SUM(Y225/0.77)</f>
        <v>53.766233766233761</v>
      </c>
      <c r="AA225" s="14">
        <f t="shared" si="133"/>
        <v>54.366233766233762</v>
      </c>
    </row>
    <row r="226" spans="1:31" ht="55.5" customHeight="1" x14ac:dyDescent="0.65">
      <c r="A226" s="380"/>
      <c r="B226" s="293"/>
      <c r="C226" s="293"/>
      <c r="D226" s="293"/>
      <c r="E226" s="380"/>
      <c r="F226" s="362"/>
      <c r="G226" s="362"/>
      <c r="H226" s="380"/>
      <c r="I226" s="381"/>
      <c r="J226" s="285"/>
      <c r="K226" s="136"/>
      <c r="L226" s="136"/>
      <c r="P226" s="23">
        <v>8011</v>
      </c>
      <c r="Q226" s="666" t="s">
        <v>688</v>
      </c>
      <c r="R226" s="666"/>
      <c r="S226" s="666"/>
      <c r="T226" s="496"/>
      <c r="U226" s="100"/>
      <c r="V226" s="18">
        <v>42</v>
      </c>
      <c r="W226" s="18">
        <v>47</v>
      </c>
      <c r="X226" s="18">
        <f>AA226</f>
        <v>54.366233766233762</v>
      </c>
      <c r="Y226" s="16">
        <f t="shared" si="132"/>
        <v>41.4</v>
      </c>
      <c r="Z226" s="12">
        <f>SUM(Y226/0.77)</f>
        <v>53.766233766233761</v>
      </c>
      <c r="AA226" s="14">
        <f t="shared" si="133"/>
        <v>54.366233766233762</v>
      </c>
    </row>
    <row r="227" spans="1:31" ht="55.5" customHeight="1" x14ac:dyDescent="0.65">
      <c r="A227" s="380"/>
      <c r="B227" s="293"/>
      <c r="C227" s="293"/>
      <c r="D227" s="293"/>
      <c r="E227" s="380"/>
      <c r="F227" s="362"/>
      <c r="G227" s="362"/>
      <c r="H227" s="380"/>
      <c r="I227" s="381"/>
      <c r="J227" s="285"/>
      <c r="K227" s="136"/>
      <c r="L227" s="136"/>
      <c r="P227" s="192"/>
      <c r="Q227" s="665" t="s">
        <v>767</v>
      </c>
      <c r="R227" s="665"/>
      <c r="S227" s="665"/>
      <c r="T227" s="665"/>
      <c r="U227" s="665"/>
      <c r="V227" s="665"/>
      <c r="W227" s="665"/>
      <c r="X227" s="665"/>
    </row>
    <row r="228" spans="1:31" ht="55.5" customHeight="1" x14ac:dyDescent="0.65">
      <c r="A228" s="380"/>
      <c r="B228" s="293"/>
      <c r="C228" s="293"/>
      <c r="D228" s="293"/>
      <c r="E228" s="380"/>
      <c r="F228" s="362"/>
      <c r="G228" s="362"/>
      <c r="H228" s="362"/>
      <c r="I228" s="381"/>
      <c r="J228" s="285"/>
      <c r="K228" s="136"/>
      <c r="L228" s="136"/>
      <c r="P228" s="306">
        <v>8260</v>
      </c>
      <c r="Q228" s="309" t="s">
        <v>571</v>
      </c>
      <c r="R228" s="310"/>
      <c r="S228" s="556"/>
      <c r="T228" s="556"/>
      <c r="U228" s="307"/>
      <c r="V228" s="307">
        <v>66</v>
      </c>
      <c r="W228" s="307">
        <v>66</v>
      </c>
      <c r="X228" s="307">
        <f t="shared" ref="X228" si="149">AA228</f>
        <v>85.535064935064938</v>
      </c>
      <c r="Y228" s="301">
        <f>V228-0.6</f>
        <v>65.400000000000006</v>
      </c>
      <c r="Z228" s="302">
        <f t="shared" ref="Z228" si="150">SUM(Y228/0.77)</f>
        <v>84.935064935064943</v>
      </c>
      <c r="AA228" s="302">
        <f>SUM(Z228+0.6)</f>
        <v>85.535064935064938</v>
      </c>
    </row>
    <row r="229" spans="1:31" ht="55.5" customHeight="1" x14ac:dyDescent="0.65">
      <c r="A229" s="380"/>
      <c r="B229" s="293"/>
      <c r="C229" s="293"/>
      <c r="D229" s="293"/>
      <c r="E229" s="380"/>
      <c r="F229" s="362"/>
      <c r="G229" s="362"/>
      <c r="H229" s="362"/>
      <c r="I229" s="381"/>
      <c r="J229" s="285"/>
      <c r="K229" s="136"/>
      <c r="L229" s="136"/>
      <c r="P229" s="23">
        <v>8240</v>
      </c>
      <c r="Q229" s="531" t="s">
        <v>760</v>
      </c>
      <c r="R229" s="534"/>
      <c r="S229" s="535"/>
      <c r="T229" s="530"/>
      <c r="U229" s="100"/>
      <c r="V229" s="307">
        <v>47</v>
      </c>
      <c r="W229" s="307">
        <v>66</v>
      </c>
      <c r="X229" s="307">
        <f t="shared" ref="X229" si="151">AA229</f>
        <v>60.859740259740256</v>
      </c>
      <c r="Y229" s="301">
        <f>V229-0.6</f>
        <v>46.4</v>
      </c>
      <c r="Z229" s="302">
        <f t="shared" ref="Z229" si="152">SUM(Y229/0.77)</f>
        <v>60.259740259740255</v>
      </c>
      <c r="AA229" s="302">
        <f>SUM(Z229+0.6)</f>
        <v>60.859740259740256</v>
      </c>
    </row>
    <row r="230" spans="1:31" ht="55.5" customHeight="1" x14ac:dyDescent="0.65">
      <c r="A230" s="380"/>
      <c r="B230" s="293"/>
      <c r="C230" s="293"/>
      <c r="D230" s="293"/>
      <c r="E230" s="380"/>
      <c r="F230" s="362"/>
      <c r="G230" s="362"/>
      <c r="H230" s="362"/>
      <c r="I230" s="381"/>
      <c r="J230" s="285"/>
      <c r="K230" s="136"/>
      <c r="L230" s="136"/>
      <c r="P230" s="227"/>
      <c r="Q230" s="249"/>
      <c r="R230" s="249"/>
      <c r="S230" s="249"/>
      <c r="T230" s="249"/>
      <c r="U230" s="228"/>
      <c r="V230" s="348"/>
      <c r="W230" s="348"/>
      <c r="X230" s="348"/>
      <c r="Y230" s="301"/>
      <c r="Z230" s="302"/>
      <c r="AA230" s="302"/>
    </row>
    <row r="231" spans="1:31" ht="55.5" customHeight="1" x14ac:dyDescent="0.65">
      <c r="A231" s="380"/>
      <c r="B231" s="293"/>
      <c r="C231" s="293"/>
      <c r="D231" s="293"/>
      <c r="E231" s="380"/>
      <c r="F231" s="362"/>
      <c r="G231" s="362"/>
      <c r="H231" s="362"/>
      <c r="I231" s="381"/>
      <c r="J231" s="285"/>
      <c r="K231" s="136"/>
      <c r="L231" s="136"/>
      <c r="P231" s="227"/>
      <c r="Q231" s="249"/>
      <c r="R231" s="249"/>
      <c r="S231" s="249"/>
      <c r="T231" s="249"/>
      <c r="U231" s="228"/>
      <c r="V231" s="348"/>
      <c r="W231" s="348"/>
      <c r="X231" s="348"/>
      <c r="Y231" s="301"/>
      <c r="Z231" s="302"/>
      <c r="AA231" s="302"/>
    </row>
    <row r="232" spans="1:31" ht="49.5" customHeight="1" x14ac:dyDescent="0.65">
      <c r="A232" s="380"/>
      <c r="B232" s="293"/>
      <c r="C232" s="293"/>
      <c r="D232" s="293"/>
      <c r="E232" s="380"/>
      <c r="F232" s="362"/>
      <c r="G232" s="362"/>
      <c r="H232" s="362"/>
      <c r="I232" s="381"/>
      <c r="J232" s="285"/>
      <c r="K232" s="136"/>
      <c r="L232" s="136"/>
      <c r="P232" s="227"/>
      <c r="Q232" s="249"/>
      <c r="R232" s="249"/>
      <c r="S232" s="249"/>
      <c r="T232" s="249"/>
      <c r="U232" s="228"/>
      <c r="V232" s="348"/>
      <c r="W232" s="348"/>
      <c r="X232" s="348"/>
      <c r="Y232" s="301"/>
      <c r="Z232" s="302"/>
      <c r="AA232" s="302"/>
      <c r="AD232" s="98"/>
    </row>
    <row r="233" spans="1:31" ht="49.5" customHeight="1" x14ac:dyDescent="0.65">
      <c r="A233" s="93" t="s">
        <v>78</v>
      </c>
      <c r="B233" s="96" t="s">
        <v>77</v>
      </c>
      <c r="C233" s="95"/>
      <c r="D233" s="94"/>
      <c r="E233" s="94"/>
      <c r="F233" s="93"/>
      <c r="G233" s="93" t="s">
        <v>76</v>
      </c>
      <c r="H233" s="93" t="s">
        <v>76</v>
      </c>
      <c r="I233" s="93" t="s">
        <v>75</v>
      </c>
      <c r="J233" s="285"/>
      <c r="K233" s="136"/>
      <c r="L233" s="136"/>
      <c r="P233" s="227"/>
      <c r="Q233" s="249"/>
      <c r="R233" s="249"/>
      <c r="S233" s="249"/>
      <c r="T233" s="249"/>
      <c r="U233" s="228"/>
      <c r="V233" s="348"/>
      <c r="W233" s="348"/>
      <c r="X233" s="348"/>
      <c r="Y233" s="301"/>
      <c r="Z233" s="302"/>
      <c r="AA233" s="302"/>
      <c r="AC233" s="98"/>
      <c r="AD233" s="98"/>
    </row>
    <row r="234" spans="1:31" ht="49.5" customHeight="1" x14ac:dyDescent="0.6">
      <c r="A234" s="89" t="s">
        <v>74</v>
      </c>
      <c r="B234" s="92"/>
      <c r="C234" s="91"/>
      <c r="D234" s="90"/>
      <c r="E234" s="90" t="s">
        <v>610</v>
      </c>
      <c r="F234" s="89" t="s">
        <v>15</v>
      </c>
      <c r="G234" s="89" t="s">
        <v>73</v>
      </c>
      <c r="H234" s="89" t="s">
        <v>611</v>
      </c>
      <c r="I234" s="89" t="s">
        <v>72</v>
      </c>
      <c r="J234" s="17"/>
      <c r="K234" s="16"/>
      <c r="L234" s="16"/>
      <c r="P234" s="227"/>
      <c r="Q234" s="249"/>
      <c r="R234" s="249"/>
      <c r="S234" s="249"/>
      <c r="T234" s="249"/>
      <c r="U234" s="228"/>
      <c r="V234" s="348"/>
      <c r="W234" s="348"/>
      <c r="X234" s="348"/>
      <c r="Y234" s="301"/>
      <c r="Z234" s="302"/>
      <c r="AA234" s="302"/>
      <c r="AD234" s="98"/>
    </row>
    <row r="235" spans="1:31" ht="49.5" customHeight="1" x14ac:dyDescent="0.6">
      <c r="A235" s="656" t="s">
        <v>71</v>
      </c>
      <c r="B235" s="657"/>
      <c r="C235" s="657"/>
      <c r="D235" s="657"/>
      <c r="E235" s="657"/>
      <c r="F235" s="657"/>
      <c r="G235" s="657"/>
      <c r="H235" s="657"/>
      <c r="I235" s="658"/>
      <c r="J235" s="17"/>
      <c r="K235" s="16"/>
      <c r="L235" s="16"/>
      <c r="P235" s="93" t="s">
        <v>78</v>
      </c>
      <c r="Q235" s="96" t="s">
        <v>77</v>
      </c>
      <c r="R235" s="95"/>
      <c r="S235" s="94"/>
      <c r="T235" s="94"/>
      <c r="U235" s="93"/>
      <c r="V235" s="93" t="s">
        <v>76</v>
      </c>
      <c r="W235" s="93" t="s">
        <v>76</v>
      </c>
      <c r="X235" s="93" t="s">
        <v>75</v>
      </c>
      <c r="AD235" s="98"/>
    </row>
    <row r="236" spans="1:31" ht="55.5" customHeight="1" x14ac:dyDescent="0.7">
      <c r="A236" s="88"/>
      <c r="B236" s="219" t="s">
        <v>69</v>
      </c>
      <c r="C236" s="32"/>
      <c r="D236" s="87"/>
      <c r="E236" s="87"/>
      <c r="F236" s="255" t="s">
        <v>298</v>
      </c>
      <c r="G236" s="86"/>
      <c r="H236" s="86"/>
      <c r="I236" s="85"/>
      <c r="J236" s="17"/>
      <c r="K236" s="16"/>
      <c r="L236" s="16"/>
      <c r="P236" s="89" t="s">
        <v>74</v>
      </c>
      <c r="Q236" s="92"/>
      <c r="R236" s="91"/>
      <c r="S236" s="90"/>
      <c r="T236" s="90" t="s">
        <v>610</v>
      </c>
      <c r="U236" s="89" t="s">
        <v>15</v>
      </c>
      <c r="V236" s="89" t="s">
        <v>73</v>
      </c>
      <c r="W236" s="89" t="s">
        <v>611</v>
      </c>
      <c r="X236" s="89" t="s">
        <v>72</v>
      </c>
      <c r="Y236" s="17"/>
      <c r="Z236" s="16"/>
    </row>
    <row r="237" spans="1:31" ht="55.5" customHeight="1" x14ac:dyDescent="0.6">
      <c r="A237" s="306">
        <v>5041</v>
      </c>
      <c r="B237" s="309" t="s">
        <v>21</v>
      </c>
      <c r="C237" s="310"/>
      <c r="D237" s="325"/>
      <c r="E237" s="325"/>
      <c r="F237" s="312"/>
      <c r="G237" s="307">
        <v>35.5</v>
      </c>
      <c r="H237" s="307">
        <v>32.94</v>
      </c>
      <c r="I237" s="307">
        <f>L237</f>
        <v>45.92467532467532</v>
      </c>
      <c r="J237" s="300">
        <f t="shared" ref="J237:J256" si="153">G237-0.6</f>
        <v>34.9</v>
      </c>
      <c r="K237" s="301">
        <f>SUM(J237/0.77)</f>
        <v>45.324675324675319</v>
      </c>
      <c r="L237" s="301">
        <f>SUM(K237+0.6)</f>
        <v>45.92467532467532</v>
      </c>
      <c r="P237" s="640" t="s">
        <v>70</v>
      </c>
      <c r="Q237" s="641"/>
      <c r="R237" s="641"/>
      <c r="S237" s="641"/>
      <c r="T237" s="641"/>
      <c r="U237" s="641"/>
      <c r="V237" s="641"/>
      <c r="W237" s="641"/>
      <c r="X237" s="642"/>
      <c r="Y237" s="17"/>
      <c r="Z237" s="16"/>
    </row>
    <row r="238" spans="1:31" ht="55.5" customHeight="1" x14ac:dyDescent="0.7">
      <c r="A238" s="306">
        <v>5042</v>
      </c>
      <c r="B238" s="309" t="s">
        <v>45</v>
      </c>
      <c r="C238" s="310"/>
      <c r="D238" s="312"/>
      <c r="E238" s="312"/>
      <c r="F238" s="312"/>
      <c r="G238" s="307">
        <v>29.4</v>
      </c>
      <c r="H238" s="307">
        <v>23.22</v>
      </c>
      <c r="I238" s="307">
        <f>L238</f>
        <v>38.002597402597402</v>
      </c>
      <c r="J238" s="300">
        <f t="shared" si="153"/>
        <v>28.799999999999997</v>
      </c>
      <c r="K238" s="301">
        <f>SUM(J238/0.77)</f>
        <v>37.402597402597401</v>
      </c>
      <c r="L238" s="301">
        <f t="shared" ref="L238:L256" si="154">SUM(K238+0.6)</f>
        <v>38.002597402597402</v>
      </c>
      <c r="P238" s="65"/>
      <c r="Q238" s="215" t="s">
        <v>208</v>
      </c>
      <c r="R238" s="27"/>
      <c r="S238" s="48"/>
      <c r="T238" s="431"/>
      <c r="U238" s="65"/>
      <c r="V238" s="84"/>
      <c r="W238" s="84"/>
      <c r="X238" s="79"/>
      <c r="Y238" s="17">
        <f>V238-0.6</f>
        <v>-0.6</v>
      </c>
      <c r="Z238" s="16">
        <f t="shared" ref="Z238:Z243" si="155">SUM(Y238/0.77)</f>
        <v>-0.77922077922077915</v>
      </c>
      <c r="AA238" s="16"/>
      <c r="AE238" s="98"/>
    </row>
    <row r="239" spans="1:31" ht="55.5" customHeight="1" x14ac:dyDescent="0.6">
      <c r="A239" s="306">
        <v>5047</v>
      </c>
      <c r="B239" s="309" t="s">
        <v>56</v>
      </c>
      <c r="C239" s="310"/>
      <c r="D239" s="312"/>
      <c r="E239" s="312"/>
      <c r="F239" s="312"/>
      <c r="G239" s="307">
        <v>29.4</v>
      </c>
      <c r="H239" s="307">
        <v>23.22</v>
      </c>
      <c r="I239" s="307">
        <f>L239</f>
        <v>38.002597402597402</v>
      </c>
      <c r="J239" s="300">
        <f t="shared" si="153"/>
        <v>28.799999999999997</v>
      </c>
      <c r="K239" s="301">
        <f>SUM(J239/0.77)</f>
        <v>37.402597402597401</v>
      </c>
      <c r="L239" s="301">
        <f t="shared" si="154"/>
        <v>38.002597402597402</v>
      </c>
      <c r="P239" s="306">
        <v>548</v>
      </c>
      <c r="Q239" s="309" t="s">
        <v>439</v>
      </c>
      <c r="R239" s="310"/>
      <c r="S239" s="312"/>
      <c r="T239" s="312"/>
      <c r="U239" s="307"/>
      <c r="V239" s="307">
        <v>26.56</v>
      </c>
      <c r="W239" s="307">
        <v>25.71</v>
      </c>
      <c r="X239" s="308">
        <f>AA239</f>
        <v>34.403896103896095</v>
      </c>
      <c r="Y239" s="300">
        <f>V239-0.3</f>
        <v>26.259999999999998</v>
      </c>
      <c r="Z239" s="301">
        <f t="shared" si="155"/>
        <v>34.103896103896098</v>
      </c>
      <c r="AA239" s="301">
        <f>SUM(Z239+0.3)</f>
        <v>34.403896103896095</v>
      </c>
    </row>
    <row r="240" spans="1:31" ht="55.5" customHeight="1" x14ac:dyDescent="0.7">
      <c r="A240" s="51"/>
      <c r="B240" s="220" t="s">
        <v>291</v>
      </c>
      <c r="C240" s="27"/>
      <c r="D240" s="26"/>
      <c r="E240" s="433"/>
      <c r="F240" s="253" t="s">
        <v>293</v>
      </c>
      <c r="G240" s="253"/>
      <c r="H240" s="430"/>
      <c r="I240" s="254"/>
      <c r="J240" s="17">
        <f t="shared" si="153"/>
        <v>-0.6</v>
      </c>
      <c r="L240" s="16">
        <f t="shared" si="154"/>
        <v>0.6</v>
      </c>
      <c r="P240" s="65"/>
      <c r="Q240" s="215" t="s">
        <v>209</v>
      </c>
      <c r="R240" s="27"/>
      <c r="S240" s="48"/>
      <c r="T240" s="188"/>
      <c r="U240" s="65"/>
      <c r="V240" s="65"/>
      <c r="W240" s="65"/>
      <c r="X240" s="79"/>
      <c r="Y240" s="17">
        <f>V240-0.36</f>
        <v>-0.36</v>
      </c>
      <c r="Z240" s="16">
        <f t="shared" si="155"/>
        <v>-0.46753246753246752</v>
      </c>
      <c r="AA240" s="16"/>
    </row>
    <row r="241" spans="1:27" ht="55.5" customHeight="1" x14ac:dyDescent="0.6">
      <c r="A241" s="306">
        <v>4480</v>
      </c>
      <c r="B241" s="310" t="s">
        <v>21</v>
      </c>
      <c r="C241" s="310"/>
      <c r="D241" s="547"/>
      <c r="E241" s="312"/>
      <c r="F241" s="307"/>
      <c r="G241" s="307">
        <v>29.75</v>
      </c>
      <c r="H241" s="307">
        <v>28.23</v>
      </c>
      <c r="I241" s="308">
        <f>L241</f>
        <v>38.457142857142856</v>
      </c>
      <c r="J241" s="300">
        <f t="shared" si="153"/>
        <v>29.15</v>
      </c>
      <c r="K241" s="301">
        <f t="shared" ref="K241:K247" si="156">SUM(J241/0.77)</f>
        <v>37.857142857142854</v>
      </c>
      <c r="L241" s="301">
        <f t="shared" si="154"/>
        <v>38.457142857142856</v>
      </c>
      <c r="P241" s="306">
        <v>626</v>
      </c>
      <c r="Q241" s="309" t="s">
        <v>439</v>
      </c>
      <c r="R241" s="310"/>
      <c r="S241" s="312"/>
      <c r="T241" s="312"/>
      <c r="U241" s="307"/>
      <c r="V241" s="307">
        <v>26.56</v>
      </c>
      <c r="W241" s="307">
        <v>25.71</v>
      </c>
      <c r="X241" s="308">
        <f>AA241</f>
        <v>34.403896103896095</v>
      </c>
      <c r="Y241" s="300">
        <f>V241-0.3</f>
        <v>26.259999999999998</v>
      </c>
      <c r="Z241" s="301">
        <f t="shared" si="155"/>
        <v>34.103896103896098</v>
      </c>
      <c r="AA241" s="301">
        <f>SUM(Z241+0.3)</f>
        <v>34.403896103896095</v>
      </c>
    </row>
    <row r="242" spans="1:27" ht="55.5" customHeight="1" x14ac:dyDescent="0.7">
      <c r="A242" s="306">
        <v>4481</v>
      </c>
      <c r="B242" s="310" t="s">
        <v>45</v>
      </c>
      <c r="C242" s="310"/>
      <c r="D242" s="547"/>
      <c r="E242" s="312"/>
      <c r="F242" s="307">
        <v>2</v>
      </c>
      <c r="G242" s="307">
        <v>23.22</v>
      </c>
      <c r="H242" s="307">
        <v>23.22</v>
      </c>
      <c r="I242" s="308">
        <f>L242</f>
        <v>29.976623376623373</v>
      </c>
      <c r="J242" s="300">
        <f t="shared" si="153"/>
        <v>22.619999999999997</v>
      </c>
      <c r="K242" s="301">
        <f t="shared" si="156"/>
        <v>29.376623376623371</v>
      </c>
      <c r="L242" s="301">
        <f t="shared" si="154"/>
        <v>29.976623376623373</v>
      </c>
      <c r="P242" s="65"/>
      <c r="Q242" s="215" t="s">
        <v>210</v>
      </c>
      <c r="R242" s="27"/>
      <c r="S242" s="48"/>
      <c r="T242" s="188"/>
      <c r="U242" s="65"/>
      <c r="V242" s="65"/>
      <c r="W242" s="65"/>
      <c r="X242" s="79"/>
      <c r="Y242" s="17">
        <f>V242-0.36</f>
        <v>-0.36</v>
      </c>
      <c r="Z242" s="16">
        <f t="shared" si="155"/>
        <v>-0.46753246753246752</v>
      </c>
      <c r="AA242" s="16">
        <f>SUM(Z242+0.23)</f>
        <v>-0.23753246753246751</v>
      </c>
    </row>
    <row r="243" spans="1:27" ht="55.5" customHeight="1" x14ac:dyDescent="0.6">
      <c r="A243" s="306">
        <v>4482</v>
      </c>
      <c r="B243" s="310" t="s">
        <v>63</v>
      </c>
      <c r="C243" s="310"/>
      <c r="D243" s="547"/>
      <c r="E243" s="312"/>
      <c r="F243" s="307">
        <v>2</v>
      </c>
      <c r="G243" s="307">
        <v>22.89</v>
      </c>
      <c r="H243" s="307">
        <v>22.04</v>
      </c>
      <c r="I243" s="308">
        <f>L243</f>
        <v>29.548051948051949</v>
      </c>
      <c r="J243" s="300">
        <f t="shared" si="153"/>
        <v>22.29</v>
      </c>
      <c r="K243" s="301">
        <f t="shared" si="156"/>
        <v>28.948051948051948</v>
      </c>
      <c r="L243" s="301">
        <f t="shared" si="154"/>
        <v>29.548051948051949</v>
      </c>
      <c r="P243" s="306">
        <v>558</v>
      </c>
      <c r="Q243" s="309" t="s">
        <v>439</v>
      </c>
      <c r="R243" s="310"/>
      <c r="S243" s="312"/>
      <c r="T243" s="312"/>
      <c r="U243" s="307"/>
      <c r="V243" s="307">
        <v>26.56</v>
      </c>
      <c r="W243" s="307">
        <v>25.71</v>
      </c>
      <c r="X243" s="308">
        <f>AA243</f>
        <v>34.403896103896095</v>
      </c>
      <c r="Y243" s="300">
        <f>V243-0.3</f>
        <v>26.259999999999998</v>
      </c>
      <c r="Z243" s="301">
        <f t="shared" si="155"/>
        <v>34.103896103896098</v>
      </c>
      <c r="AA243" s="301">
        <f>SUM(Z243+0.3)</f>
        <v>34.403896103896095</v>
      </c>
    </row>
    <row r="244" spans="1:27" ht="55.5" customHeight="1" x14ac:dyDescent="0.7">
      <c r="A244" s="51"/>
      <c r="B244" s="220" t="s">
        <v>643</v>
      </c>
      <c r="C244" s="27"/>
      <c r="D244" s="26"/>
      <c r="E244" s="433"/>
      <c r="F244" s="256" t="s">
        <v>299</v>
      </c>
      <c r="G244" s="83"/>
      <c r="H244" s="83"/>
      <c r="I244" s="76"/>
      <c r="J244" s="17">
        <f>G244-0.6</f>
        <v>-0.6</v>
      </c>
      <c r="K244" s="16">
        <f t="shared" si="156"/>
        <v>-0.77922077922077915</v>
      </c>
      <c r="L244" s="16">
        <f>SUM(K244+0.6)</f>
        <v>-0.17922077922077917</v>
      </c>
      <c r="P244" s="65"/>
      <c r="Q244" s="215" t="s">
        <v>211</v>
      </c>
      <c r="R244" s="27"/>
      <c r="S244" s="48"/>
      <c r="T244" s="188"/>
      <c r="U244" s="65"/>
      <c r="V244" s="65"/>
      <c r="W244" s="65"/>
      <c r="X244" s="79"/>
      <c r="Y244" s="17">
        <f>V244-0.36</f>
        <v>-0.36</v>
      </c>
      <c r="Z244" s="16">
        <f>SUM(Y244/0.77)</f>
        <v>-0.46753246753246752</v>
      </c>
      <c r="AA244" s="16">
        <f>SUM(Z244+0.23)</f>
        <v>-0.23753246753246751</v>
      </c>
    </row>
    <row r="245" spans="1:27" ht="55.5" customHeight="1" x14ac:dyDescent="0.6">
      <c r="A245" s="306">
        <v>4460</v>
      </c>
      <c r="B245" s="309" t="s">
        <v>66</v>
      </c>
      <c r="C245" s="310"/>
      <c r="D245" s="325"/>
      <c r="E245" s="325"/>
      <c r="F245" s="312"/>
      <c r="G245" s="307">
        <v>20.99</v>
      </c>
      <c r="H245" s="307">
        <v>29.23</v>
      </c>
      <c r="I245" s="307">
        <f>L245</f>
        <v>27.080519480519477</v>
      </c>
      <c r="J245" s="300">
        <f>G245-0.6</f>
        <v>20.389999999999997</v>
      </c>
      <c r="K245" s="301">
        <f t="shared" si="156"/>
        <v>26.480519480519476</v>
      </c>
      <c r="L245" s="301">
        <f>SUM(K245+0.6)</f>
        <v>27.080519480519477</v>
      </c>
      <c r="P245" s="306">
        <v>640</v>
      </c>
      <c r="Q245" s="309" t="s">
        <v>60</v>
      </c>
      <c r="R245" s="310"/>
      <c r="S245" s="325"/>
      <c r="T245" s="312"/>
      <c r="U245" s="307">
        <v>3.42</v>
      </c>
      <c r="V245" s="307">
        <v>19.39</v>
      </c>
      <c r="W245" s="307">
        <v>18.62</v>
      </c>
      <c r="X245" s="308">
        <f>AA245</f>
        <v>25.002597402597402</v>
      </c>
      <c r="Y245" s="300">
        <f>V245-0.6</f>
        <v>18.79</v>
      </c>
      <c r="Z245" s="301">
        <f>SUM(Y245/0.77)</f>
        <v>24.402597402597401</v>
      </c>
      <c r="AA245" s="301">
        <f>SUM(Z245+0.6)</f>
        <v>25.002597402597402</v>
      </c>
    </row>
    <row r="246" spans="1:27" ht="55.5" customHeight="1" x14ac:dyDescent="0.6">
      <c r="A246" s="356">
        <v>4467</v>
      </c>
      <c r="B246" s="309" t="s">
        <v>56</v>
      </c>
      <c r="C246" s="310"/>
      <c r="D246" s="312"/>
      <c r="E246" s="312"/>
      <c r="F246" s="312">
        <v>2</v>
      </c>
      <c r="G246" s="307">
        <v>26.99</v>
      </c>
      <c r="H246" s="307">
        <v>23.22</v>
      </c>
      <c r="I246" s="307">
        <f>L246</f>
        <v>34.872727272727268</v>
      </c>
      <c r="J246" s="300">
        <f t="shared" ref="J246" si="157">G246-0.6</f>
        <v>26.389999999999997</v>
      </c>
      <c r="K246" s="301">
        <f>SUM(J246/0.77)</f>
        <v>34.272727272727266</v>
      </c>
      <c r="L246" s="301">
        <f t="shared" ref="L246" si="158">SUM(K246+0.6)</f>
        <v>34.872727272727268</v>
      </c>
      <c r="P246" s="306">
        <v>641</v>
      </c>
      <c r="Q246" s="309" t="s">
        <v>439</v>
      </c>
      <c r="R246" s="310"/>
      <c r="S246" s="312"/>
      <c r="T246" s="312"/>
      <c r="U246" s="307"/>
      <c r="V246" s="307">
        <v>26.56</v>
      </c>
      <c r="W246" s="307">
        <v>25.71</v>
      </c>
      <c r="X246" s="308">
        <f>AA246</f>
        <v>34.403896103896095</v>
      </c>
      <c r="Y246" s="300">
        <f>V246-0.3</f>
        <v>26.259999999999998</v>
      </c>
      <c r="Z246" s="301">
        <f>SUM(Y246/0.77)</f>
        <v>34.103896103896098</v>
      </c>
      <c r="AA246" s="301">
        <f>SUM(Z246+0.3)</f>
        <v>34.403896103896095</v>
      </c>
    </row>
    <row r="247" spans="1:27" ht="55.5" customHeight="1" x14ac:dyDescent="0.7">
      <c r="A247" s="51"/>
      <c r="B247" s="220" t="s">
        <v>67</v>
      </c>
      <c r="C247" s="27"/>
      <c r="D247" s="26"/>
      <c r="E247" s="433"/>
      <c r="F247" s="256" t="s">
        <v>299</v>
      </c>
      <c r="G247" s="83"/>
      <c r="H247" s="83"/>
      <c r="I247" s="76"/>
      <c r="J247" s="17">
        <f t="shared" si="153"/>
        <v>-0.6</v>
      </c>
      <c r="K247" s="16">
        <f t="shared" si="156"/>
        <v>-0.77922077922077915</v>
      </c>
      <c r="L247" s="16">
        <f t="shared" si="154"/>
        <v>-0.17922077922077917</v>
      </c>
      <c r="P247" s="65"/>
      <c r="Q247" s="215" t="s">
        <v>714</v>
      </c>
      <c r="R247" s="27"/>
      <c r="S247" s="525"/>
      <c r="T247" s="188">
        <f t="shared" ref="T247" si="159">V247-W247</f>
        <v>0</v>
      </c>
      <c r="U247" s="65"/>
      <c r="V247" s="65"/>
      <c r="W247" s="65"/>
      <c r="X247" s="79"/>
      <c r="Y247" s="17"/>
      <c r="Z247" s="16"/>
      <c r="AA247" s="16"/>
    </row>
    <row r="248" spans="1:27" ht="55.5" customHeight="1" x14ac:dyDescent="0.6">
      <c r="A248" s="329">
        <v>5000</v>
      </c>
      <c r="B248" s="551" t="s">
        <v>66</v>
      </c>
      <c r="C248" s="552"/>
      <c r="D248" s="547"/>
      <c r="E248" s="547"/>
      <c r="F248" s="311"/>
      <c r="G248" s="553">
        <v>29.98</v>
      </c>
      <c r="H248" s="553">
        <v>29.23</v>
      </c>
      <c r="I248" s="553">
        <f t="shared" ref="I248:I260" si="160">L248</f>
        <v>38.755844155844152</v>
      </c>
      <c r="J248" s="300">
        <f t="shared" si="153"/>
        <v>29.38</v>
      </c>
      <c r="K248" s="301">
        <f t="shared" ref="K248:K265" si="161">SUM(J248/0.77)</f>
        <v>38.15584415584415</v>
      </c>
      <c r="L248" s="301">
        <f t="shared" si="154"/>
        <v>38.755844155844152</v>
      </c>
      <c r="P248" s="306">
        <v>620</v>
      </c>
      <c r="Q248" s="309" t="s">
        <v>715</v>
      </c>
      <c r="R248" s="310"/>
      <c r="S248" s="325"/>
      <c r="T248" s="312"/>
      <c r="U248" s="312"/>
      <c r="V248" s="307">
        <v>22.98</v>
      </c>
      <c r="W248" s="307">
        <v>18</v>
      </c>
      <c r="X248" s="307">
        <f>AA248</f>
        <v>29.664935064935065</v>
      </c>
      <c r="Y248" s="300">
        <f>V248-0.6</f>
        <v>22.38</v>
      </c>
      <c r="Z248" s="301">
        <f t="shared" ref="Z248" si="162">SUM(Y248/0.77)</f>
        <v>29.064935064935064</v>
      </c>
      <c r="AA248" s="301">
        <f>SUM(Z248+0.6)</f>
        <v>29.664935064935065</v>
      </c>
    </row>
    <row r="249" spans="1:27" ht="55.5" customHeight="1" x14ac:dyDescent="0.7">
      <c r="A249" s="306">
        <v>5001</v>
      </c>
      <c r="B249" s="309" t="s">
        <v>21</v>
      </c>
      <c r="C249" s="310"/>
      <c r="D249" s="325"/>
      <c r="E249" s="325"/>
      <c r="F249" s="312"/>
      <c r="G249" s="307">
        <v>35.5</v>
      </c>
      <c r="H249" s="307">
        <v>32.94</v>
      </c>
      <c r="I249" s="307">
        <f t="shared" si="160"/>
        <v>45.92467532467532</v>
      </c>
      <c r="J249" s="300">
        <f t="shared" si="153"/>
        <v>34.9</v>
      </c>
      <c r="K249" s="301">
        <f t="shared" si="161"/>
        <v>45.324675324675319</v>
      </c>
      <c r="L249" s="301">
        <f t="shared" si="154"/>
        <v>45.92467532467532</v>
      </c>
      <c r="P249" s="65"/>
      <c r="Q249" s="215" t="s">
        <v>664</v>
      </c>
      <c r="R249" s="27"/>
      <c r="S249" s="486"/>
      <c r="T249" s="188"/>
      <c r="U249" s="65"/>
      <c r="V249" s="65"/>
      <c r="W249" s="65"/>
      <c r="X249" s="79"/>
      <c r="Y249" s="17">
        <f>V249-0.36</f>
        <v>-0.36</v>
      </c>
      <c r="Z249" s="16">
        <f>SUM(Y249/0.77)</f>
        <v>-0.46753246753246752</v>
      </c>
      <c r="AA249" s="16">
        <f>SUM(Z249+0.23)</f>
        <v>-0.23753246753246751</v>
      </c>
    </row>
    <row r="250" spans="1:27" ht="55.5" customHeight="1" x14ac:dyDescent="0.65">
      <c r="A250" s="306">
        <v>5002</v>
      </c>
      <c r="B250" s="309" t="s">
        <v>45</v>
      </c>
      <c r="C250" s="310"/>
      <c r="D250" s="554"/>
      <c r="E250" s="312"/>
      <c r="F250" s="312">
        <v>2</v>
      </c>
      <c r="G250" s="307">
        <v>29.4</v>
      </c>
      <c r="H250" s="307">
        <v>27.79</v>
      </c>
      <c r="I250" s="307">
        <f t="shared" si="160"/>
        <v>38.002597402597402</v>
      </c>
      <c r="J250" s="300">
        <f t="shared" si="153"/>
        <v>28.799999999999997</v>
      </c>
      <c r="K250" s="301">
        <f t="shared" si="161"/>
        <v>37.402597402597401</v>
      </c>
      <c r="L250" s="301">
        <f t="shared" si="154"/>
        <v>38.002597402597402</v>
      </c>
      <c r="P250" s="306">
        <v>680</v>
      </c>
      <c r="Q250" s="309" t="s">
        <v>665</v>
      </c>
      <c r="R250" s="310"/>
      <c r="S250" s="312"/>
      <c r="T250" s="312"/>
      <c r="U250" s="307"/>
      <c r="V250" s="307">
        <v>26.68</v>
      </c>
      <c r="W250" s="307">
        <v>25.71</v>
      </c>
      <c r="X250" s="308">
        <f>AA250</f>
        <v>34.559740259740252</v>
      </c>
      <c r="Y250" s="300">
        <f>V250-0.3</f>
        <v>26.38</v>
      </c>
      <c r="Z250" s="301">
        <f>SUM(Y250/0.77)</f>
        <v>34.259740259740255</v>
      </c>
      <c r="AA250" s="301">
        <f>SUM(Z250+0.3)</f>
        <v>34.559740259740252</v>
      </c>
    </row>
    <row r="251" spans="1:27" ht="55.5" customHeight="1" x14ac:dyDescent="0.6">
      <c r="A251" s="306">
        <v>5006</v>
      </c>
      <c r="B251" s="309" t="s">
        <v>65</v>
      </c>
      <c r="C251" s="310"/>
      <c r="D251" s="325"/>
      <c r="E251" s="325"/>
      <c r="F251" s="312">
        <v>12.26</v>
      </c>
      <c r="G251" s="307">
        <v>20.23</v>
      </c>
      <c r="H251" s="307">
        <v>20.23</v>
      </c>
      <c r="I251" s="307">
        <f t="shared" si="160"/>
        <v>26.093506493506492</v>
      </c>
      <c r="J251" s="300">
        <f t="shared" si="153"/>
        <v>19.63</v>
      </c>
      <c r="K251" s="301">
        <f t="shared" si="161"/>
        <v>25.493506493506491</v>
      </c>
      <c r="L251" s="301">
        <f t="shared" si="154"/>
        <v>26.093506493506492</v>
      </c>
      <c r="P251" s="306">
        <v>682</v>
      </c>
      <c r="Q251" s="309" t="s">
        <v>666</v>
      </c>
      <c r="R251" s="310"/>
      <c r="S251" s="312"/>
      <c r="T251" s="312"/>
      <c r="U251" s="307"/>
      <c r="V251" s="307">
        <v>26.68</v>
      </c>
      <c r="W251" s="307">
        <v>25.71</v>
      </c>
      <c r="X251" s="308">
        <f>AA251</f>
        <v>34.559740259740252</v>
      </c>
      <c r="Y251" s="300">
        <f>V251-0.3</f>
        <v>26.38</v>
      </c>
      <c r="Z251" s="301">
        <f>SUM(Y251/0.77)</f>
        <v>34.259740259740255</v>
      </c>
      <c r="AA251" s="301">
        <f>SUM(Z251+0.3)</f>
        <v>34.559740259740252</v>
      </c>
    </row>
    <row r="252" spans="1:27" ht="55.5" customHeight="1" x14ac:dyDescent="0.7">
      <c r="A252" s="306">
        <v>5007</v>
      </c>
      <c r="B252" s="309" t="s">
        <v>56</v>
      </c>
      <c r="C252" s="310"/>
      <c r="D252" s="312"/>
      <c r="E252" s="312"/>
      <c r="F252" s="312" t="s">
        <v>35</v>
      </c>
      <c r="G252" s="307">
        <v>29.4</v>
      </c>
      <c r="H252" s="307">
        <v>27.79</v>
      </c>
      <c r="I252" s="307">
        <f t="shared" si="160"/>
        <v>38.002597402597402</v>
      </c>
      <c r="J252" s="300">
        <f t="shared" si="153"/>
        <v>28.799999999999997</v>
      </c>
      <c r="K252" s="301">
        <f t="shared" si="161"/>
        <v>37.402597402597401</v>
      </c>
      <c r="L252" s="301">
        <f t="shared" si="154"/>
        <v>38.002597402597402</v>
      </c>
      <c r="P252" s="69"/>
      <c r="Q252" s="215" t="s">
        <v>54</v>
      </c>
      <c r="R252" s="27"/>
      <c r="S252" s="48"/>
      <c r="T252" s="430"/>
      <c r="U252" s="713" t="s">
        <v>240</v>
      </c>
      <c r="V252" s="714"/>
      <c r="W252" s="714"/>
      <c r="X252" s="715"/>
      <c r="Y252" s="17" t="e">
        <f>U252-0.36</f>
        <v>#VALUE!</v>
      </c>
      <c r="Z252" s="16" t="e">
        <f t="shared" ref="Z252:Z261" si="163">SUM(Y252/0.77)</f>
        <v>#VALUE!</v>
      </c>
      <c r="AA252" s="16" t="e">
        <f>SUM(#REF!+0.36)</f>
        <v>#REF!</v>
      </c>
    </row>
    <row r="253" spans="1:27" ht="55.5" customHeight="1" x14ac:dyDescent="0.6">
      <c r="A253" s="306">
        <v>5009</v>
      </c>
      <c r="B253" s="309" t="s">
        <v>64</v>
      </c>
      <c r="C253" s="310"/>
      <c r="D253" s="325"/>
      <c r="E253" s="325"/>
      <c r="F253" s="312" t="s">
        <v>35</v>
      </c>
      <c r="G253" s="307">
        <v>26.98</v>
      </c>
      <c r="H253" s="307">
        <v>26.23</v>
      </c>
      <c r="I253" s="307">
        <f t="shared" si="160"/>
        <v>34.859740259740256</v>
      </c>
      <c r="J253" s="300">
        <f t="shared" si="153"/>
        <v>26.38</v>
      </c>
      <c r="K253" s="301">
        <f>SUM(J253/0.77)</f>
        <v>34.259740259740255</v>
      </c>
      <c r="L253" s="301">
        <f t="shared" si="154"/>
        <v>34.859740259740256</v>
      </c>
      <c r="P253" s="306">
        <v>4830</v>
      </c>
      <c r="Q253" s="309" t="s">
        <v>52</v>
      </c>
      <c r="R253" s="310"/>
      <c r="S253" s="325"/>
      <c r="T253" s="312">
        <v>0.1</v>
      </c>
      <c r="U253" s="307"/>
      <c r="V253" s="307">
        <v>25.55</v>
      </c>
      <c r="W253" s="307">
        <v>23.62</v>
      </c>
      <c r="X253" s="307">
        <f t="shared" ref="X253:X261" si="164">AA253</f>
        <v>33.092207792207788</v>
      </c>
      <c r="Y253" s="452">
        <f>V253-0.3</f>
        <v>25.25</v>
      </c>
      <c r="Z253" s="550">
        <f t="shared" si="163"/>
        <v>32.79220779220779</v>
      </c>
      <c r="AA253" s="550">
        <f>SUM(Z253+0.3)</f>
        <v>33.092207792207788</v>
      </c>
    </row>
    <row r="254" spans="1:27" ht="55.5" customHeight="1" x14ac:dyDescent="0.6">
      <c r="A254" s="306">
        <v>5004</v>
      </c>
      <c r="B254" s="309" t="s">
        <v>63</v>
      </c>
      <c r="C254" s="310"/>
      <c r="D254" s="312"/>
      <c r="E254" s="312"/>
      <c r="F254" s="307" t="s">
        <v>35</v>
      </c>
      <c r="G254" s="307">
        <v>25.72</v>
      </c>
      <c r="H254" s="307">
        <v>25.72</v>
      </c>
      <c r="I254" s="308">
        <f t="shared" si="160"/>
        <v>33.223376623376623</v>
      </c>
      <c r="J254" s="300">
        <f t="shared" si="153"/>
        <v>25.119999999999997</v>
      </c>
      <c r="K254" s="301">
        <f t="shared" si="161"/>
        <v>32.623376623376622</v>
      </c>
      <c r="L254" s="301">
        <f t="shared" si="154"/>
        <v>33.223376623376623</v>
      </c>
      <c r="P254" s="306">
        <v>4831</v>
      </c>
      <c r="Q254" s="309" t="s">
        <v>50</v>
      </c>
      <c r="R254" s="310"/>
      <c r="S254" s="325"/>
      <c r="T254" s="312">
        <v>0.1</v>
      </c>
      <c r="U254" s="307"/>
      <c r="V254" s="307">
        <v>25.55</v>
      </c>
      <c r="W254" s="307">
        <v>23.62</v>
      </c>
      <c r="X254" s="307">
        <f t="shared" si="164"/>
        <v>33.092207792207788</v>
      </c>
      <c r="Y254" s="452">
        <f t="shared" ref="Y254:Y259" si="165">V254-0.3</f>
        <v>25.25</v>
      </c>
      <c r="Z254" s="550">
        <f t="shared" si="163"/>
        <v>32.79220779220779</v>
      </c>
      <c r="AA254" s="550">
        <f t="shared" ref="AA254:AA259" si="166">SUM(Z254+0.3)</f>
        <v>33.092207792207788</v>
      </c>
    </row>
    <row r="255" spans="1:27" ht="55.5" customHeight="1" x14ac:dyDescent="0.6">
      <c r="A255" s="306">
        <v>5011</v>
      </c>
      <c r="B255" s="309" t="s">
        <v>62</v>
      </c>
      <c r="C255" s="310"/>
      <c r="D255" s="555"/>
      <c r="E255" s="312"/>
      <c r="F255" s="312"/>
      <c r="G255" s="307">
        <v>26.49</v>
      </c>
      <c r="H255" s="307">
        <v>23.39</v>
      </c>
      <c r="I255" s="307">
        <f t="shared" si="160"/>
        <v>34.223376623376623</v>
      </c>
      <c r="J255" s="300">
        <f t="shared" si="153"/>
        <v>25.889999999999997</v>
      </c>
      <c r="K255" s="301">
        <f t="shared" si="161"/>
        <v>33.623376623376622</v>
      </c>
      <c r="L255" s="301">
        <f t="shared" si="154"/>
        <v>34.223376623376623</v>
      </c>
      <c r="P255" s="306">
        <v>4835</v>
      </c>
      <c r="Q255" s="309" t="s">
        <v>586</v>
      </c>
      <c r="R255" s="310"/>
      <c r="S255" s="325"/>
      <c r="T255" s="312">
        <v>0.1</v>
      </c>
      <c r="U255" s="307"/>
      <c r="V255" s="307">
        <v>25.55</v>
      </c>
      <c r="W255" s="307">
        <v>23.62</v>
      </c>
      <c r="X255" s="307">
        <f>AA255</f>
        <v>33.092207792207788</v>
      </c>
      <c r="Y255" s="452">
        <f t="shared" si="165"/>
        <v>25.25</v>
      </c>
      <c r="Z255" s="550">
        <f>SUM(Y255/0.77)</f>
        <v>32.79220779220779</v>
      </c>
      <c r="AA255" s="550">
        <f t="shared" si="166"/>
        <v>33.092207792207788</v>
      </c>
    </row>
    <row r="256" spans="1:27" ht="55.5" customHeight="1" x14ac:dyDescent="0.6">
      <c r="A256" s="306">
        <v>5012</v>
      </c>
      <c r="B256" s="309" t="s">
        <v>582</v>
      </c>
      <c r="C256" s="310"/>
      <c r="D256" s="325"/>
      <c r="E256" s="325"/>
      <c r="F256" s="312"/>
      <c r="G256" s="307">
        <v>19.989999999999998</v>
      </c>
      <c r="H256" s="307">
        <v>19.54</v>
      </c>
      <c r="I256" s="307">
        <f t="shared" si="160"/>
        <v>25.781818181818178</v>
      </c>
      <c r="J256" s="300">
        <f t="shared" si="153"/>
        <v>19.389999999999997</v>
      </c>
      <c r="K256" s="301">
        <f t="shared" si="161"/>
        <v>25.181818181818176</v>
      </c>
      <c r="L256" s="301">
        <f t="shared" si="154"/>
        <v>25.781818181818178</v>
      </c>
      <c r="P256" s="306">
        <v>4837</v>
      </c>
      <c r="Q256" s="309" t="s">
        <v>46</v>
      </c>
      <c r="R256" s="310"/>
      <c r="S256" s="325"/>
      <c r="T256" s="312">
        <v>0.1</v>
      </c>
      <c r="U256" s="307"/>
      <c r="V256" s="307">
        <v>25.55</v>
      </c>
      <c r="W256" s="307">
        <v>23.62</v>
      </c>
      <c r="X256" s="307">
        <f t="shared" si="164"/>
        <v>33.092207792207788</v>
      </c>
      <c r="Y256" s="452">
        <f t="shared" si="165"/>
        <v>25.25</v>
      </c>
      <c r="Z256" s="550">
        <f t="shared" si="163"/>
        <v>32.79220779220779</v>
      </c>
      <c r="AA256" s="550">
        <f t="shared" si="166"/>
        <v>33.092207792207788</v>
      </c>
    </row>
    <row r="257" spans="1:27" ht="55.5" customHeight="1" x14ac:dyDescent="0.6">
      <c r="A257" s="306">
        <v>5016</v>
      </c>
      <c r="B257" s="309" t="s">
        <v>61</v>
      </c>
      <c r="C257" s="310"/>
      <c r="D257" s="312"/>
      <c r="E257" s="312"/>
      <c r="F257" s="312"/>
      <c r="G257" s="307">
        <v>32.299999999999997</v>
      </c>
      <c r="H257" s="307">
        <v>30.57</v>
      </c>
      <c r="I257" s="307">
        <f t="shared" si="160"/>
        <v>41.858441558441548</v>
      </c>
      <c r="J257" s="300">
        <f>G257-0.3</f>
        <v>31.999999999999996</v>
      </c>
      <c r="K257" s="301">
        <f t="shared" si="161"/>
        <v>41.558441558441551</v>
      </c>
      <c r="L257" s="301">
        <f>SUM(K257+0.3)</f>
        <v>41.858441558441548</v>
      </c>
      <c r="P257" s="306">
        <v>4833</v>
      </c>
      <c r="Q257" s="309" t="s">
        <v>445</v>
      </c>
      <c r="R257" s="310"/>
      <c r="S257" s="325"/>
      <c r="T257" s="312">
        <v>0.1</v>
      </c>
      <c r="U257" s="307"/>
      <c r="V257" s="307">
        <v>25.55</v>
      </c>
      <c r="W257" s="307">
        <v>23.62</v>
      </c>
      <c r="X257" s="307">
        <f>AA257</f>
        <v>33.092207792207788</v>
      </c>
      <c r="Y257" s="452">
        <f t="shared" si="165"/>
        <v>25.25</v>
      </c>
      <c r="Z257" s="550">
        <f>SUM(Y257/0.77)</f>
        <v>32.79220779220779</v>
      </c>
      <c r="AA257" s="550">
        <f t="shared" si="166"/>
        <v>33.092207792207788</v>
      </c>
    </row>
    <row r="258" spans="1:27" ht="55.5" customHeight="1" x14ac:dyDescent="0.6">
      <c r="A258" s="306">
        <v>5017</v>
      </c>
      <c r="B258" s="309" t="s">
        <v>59</v>
      </c>
      <c r="C258" s="310"/>
      <c r="D258" s="312"/>
      <c r="E258" s="312"/>
      <c r="F258" s="312"/>
      <c r="G258" s="307">
        <v>32.299999999999997</v>
      </c>
      <c r="H258" s="307">
        <v>30.57</v>
      </c>
      <c r="I258" s="307">
        <f t="shared" si="160"/>
        <v>41.858441558441548</v>
      </c>
      <c r="J258" s="300">
        <f>G258-0.3</f>
        <v>31.999999999999996</v>
      </c>
      <c r="K258" s="301">
        <f t="shared" si="161"/>
        <v>41.558441558441551</v>
      </c>
      <c r="L258" s="301">
        <f>SUM(K258+0.3)</f>
        <v>41.858441558441548</v>
      </c>
      <c r="P258" s="306">
        <v>4834</v>
      </c>
      <c r="Q258" s="309" t="s">
        <v>440</v>
      </c>
      <c r="R258" s="310"/>
      <c r="S258" s="325"/>
      <c r="T258" s="312">
        <v>0.1</v>
      </c>
      <c r="U258" s="307"/>
      <c r="V258" s="307">
        <v>25.55</v>
      </c>
      <c r="W258" s="307">
        <v>23.62</v>
      </c>
      <c r="X258" s="307">
        <f>AA258</f>
        <v>33.092207792207788</v>
      </c>
      <c r="Y258" s="452">
        <f t="shared" si="165"/>
        <v>25.25</v>
      </c>
      <c r="Z258" s="550">
        <f>SUM(Y258/0.77)</f>
        <v>32.79220779220779</v>
      </c>
      <c r="AA258" s="550">
        <f t="shared" si="166"/>
        <v>33.092207792207788</v>
      </c>
    </row>
    <row r="259" spans="1:27" ht="55.5" customHeight="1" x14ac:dyDescent="0.6">
      <c r="A259" s="306">
        <v>5018</v>
      </c>
      <c r="B259" s="309" t="s">
        <v>55</v>
      </c>
      <c r="C259" s="310"/>
      <c r="D259" s="312"/>
      <c r="E259" s="312"/>
      <c r="F259" s="312"/>
      <c r="G259" s="307">
        <v>20.98</v>
      </c>
      <c r="H259" s="307">
        <v>20.16</v>
      </c>
      <c r="I259" s="307">
        <f t="shared" si="160"/>
        <v>27.112337662337662</v>
      </c>
      <c r="J259" s="300">
        <f>G259-0.45</f>
        <v>20.53</v>
      </c>
      <c r="K259" s="301">
        <f t="shared" si="161"/>
        <v>26.662337662337663</v>
      </c>
      <c r="L259" s="301">
        <f>SUM(K259+0.45)</f>
        <v>27.112337662337662</v>
      </c>
      <c r="P259" s="306">
        <v>4839</v>
      </c>
      <c r="Q259" s="309" t="s">
        <v>44</v>
      </c>
      <c r="R259" s="310"/>
      <c r="S259" s="325"/>
      <c r="T259" s="312">
        <v>0.1</v>
      </c>
      <c r="U259" s="307"/>
      <c r="V259" s="307">
        <v>25.55</v>
      </c>
      <c r="W259" s="307">
        <v>23.62</v>
      </c>
      <c r="X259" s="307">
        <f t="shared" si="164"/>
        <v>33.092207792207788</v>
      </c>
      <c r="Y259" s="452">
        <f t="shared" si="165"/>
        <v>25.25</v>
      </c>
      <c r="Z259" s="550">
        <f t="shared" si="163"/>
        <v>32.79220779220779</v>
      </c>
      <c r="AA259" s="550">
        <f t="shared" si="166"/>
        <v>33.092207792207788</v>
      </c>
    </row>
    <row r="260" spans="1:27" ht="55.5" customHeight="1" x14ac:dyDescent="0.6">
      <c r="A260" s="306">
        <v>5019</v>
      </c>
      <c r="B260" s="310" t="s">
        <v>282</v>
      </c>
      <c r="C260" s="310"/>
      <c r="D260" s="312"/>
      <c r="E260" s="312"/>
      <c r="F260" s="307"/>
      <c r="G260" s="307">
        <v>25</v>
      </c>
      <c r="H260" s="307">
        <v>25.02</v>
      </c>
      <c r="I260" s="307">
        <f t="shared" si="160"/>
        <v>32.452597402597398</v>
      </c>
      <c r="J260" s="300">
        <f>G260-0.05</f>
        <v>24.95</v>
      </c>
      <c r="K260" s="301">
        <f>SUM(J260/0.77)</f>
        <v>32.402597402597401</v>
      </c>
      <c r="L260" s="301">
        <f>SUM(K260+0.05)</f>
        <v>32.452597402597398</v>
      </c>
      <c r="P260" s="306">
        <v>4832</v>
      </c>
      <c r="Q260" s="309" t="s">
        <v>759</v>
      </c>
      <c r="R260" s="310"/>
      <c r="S260" s="556"/>
      <c r="T260" s="312">
        <v>0.1</v>
      </c>
      <c r="U260" s="307"/>
      <c r="V260" s="307">
        <v>25.55</v>
      </c>
      <c r="W260" s="307">
        <v>23.62</v>
      </c>
      <c r="X260" s="307">
        <f t="shared" ref="X260" si="167">AA260</f>
        <v>33.092207792207788</v>
      </c>
      <c r="Y260" s="452">
        <f t="shared" ref="Y260" si="168">V260-0.3</f>
        <v>25.25</v>
      </c>
      <c r="Z260" s="550">
        <f t="shared" ref="Z260" si="169">SUM(Y260/0.77)</f>
        <v>32.79220779220779</v>
      </c>
      <c r="AA260" s="550">
        <f t="shared" ref="AA260" si="170">SUM(Z260+0.3)</f>
        <v>33.092207792207788</v>
      </c>
    </row>
    <row r="261" spans="1:27" ht="55.5" customHeight="1" x14ac:dyDescent="0.7">
      <c r="A261" s="51"/>
      <c r="B261" s="220" t="s">
        <v>57</v>
      </c>
      <c r="C261" s="27"/>
      <c r="D261" s="26"/>
      <c r="E261" s="433"/>
      <c r="F261" s="256" t="s">
        <v>298</v>
      </c>
      <c r="G261" s="77"/>
      <c r="H261" s="77"/>
      <c r="I261" s="76"/>
      <c r="J261" s="17">
        <f>G261-0.6</f>
        <v>-0.6</v>
      </c>
      <c r="K261" s="16">
        <f t="shared" si="161"/>
        <v>-0.77922077922077915</v>
      </c>
      <c r="L261" s="16">
        <f>SUM(K261+0.6)</f>
        <v>-0.17922077922077917</v>
      </c>
      <c r="P261" s="306">
        <v>4851</v>
      </c>
      <c r="Q261" s="347" t="s">
        <v>446</v>
      </c>
      <c r="R261" s="347"/>
      <c r="S261" s="346"/>
      <c r="T261" s="307"/>
      <c r="U261" s="307">
        <v>15.99</v>
      </c>
      <c r="V261" s="307">
        <v>9.99</v>
      </c>
      <c r="W261" s="307">
        <v>9.99</v>
      </c>
      <c r="X261" s="307">
        <f t="shared" si="164"/>
        <v>12.794805194805194</v>
      </c>
      <c r="Y261" s="301">
        <f>V261-0.6</f>
        <v>9.39</v>
      </c>
      <c r="Z261" s="302">
        <f t="shared" si="163"/>
        <v>12.194805194805195</v>
      </c>
      <c r="AA261" s="302">
        <f>SUM(Z261+0.6)</f>
        <v>12.794805194805194</v>
      </c>
    </row>
    <row r="262" spans="1:27" ht="55.5" customHeight="1" x14ac:dyDescent="0.7">
      <c r="A262" s="306">
        <v>5021</v>
      </c>
      <c r="B262" s="309" t="s">
        <v>21</v>
      </c>
      <c r="C262" s="310"/>
      <c r="D262" s="325"/>
      <c r="E262" s="325"/>
      <c r="F262" s="312"/>
      <c r="G262" s="307">
        <v>35.5</v>
      </c>
      <c r="H262" s="307">
        <v>32.94</v>
      </c>
      <c r="I262" s="307">
        <f>L262</f>
        <v>45.92467532467532</v>
      </c>
      <c r="J262" s="300">
        <f>G262-0.6</f>
        <v>34.9</v>
      </c>
      <c r="K262" s="301">
        <f t="shared" si="161"/>
        <v>45.324675324675319</v>
      </c>
      <c r="L262" s="301">
        <f>SUM(K262+0.6)</f>
        <v>45.92467532467532</v>
      </c>
      <c r="P262" s="202"/>
      <c r="Q262" s="218" t="s">
        <v>218</v>
      </c>
      <c r="R262" s="193"/>
      <c r="S262" s="195"/>
      <c r="T262" s="195"/>
      <c r="U262" s="196"/>
      <c r="V262" s="196"/>
      <c r="W262" s="196"/>
      <c r="X262" s="203"/>
      <c r="Y262" s="17"/>
      <c r="Z262" s="16"/>
      <c r="AA262" s="16"/>
    </row>
    <row r="263" spans="1:27" ht="55.5" customHeight="1" x14ac:dyDescent="0.6">
      <c r="A263" s="303">
        <v>5022</v>
      </c>
      <c r="B263" s="366" t="s">
        <v>45</v>
      </c>
      <c r="C263" s="386"/>
      <c r="D263" s="387"/>
      <c r="E263" s="387"/>
      <c r="F263" s="387" t="s">
        <v>35</v>
      </c>
      <c r="G263" s="324">
        <v>29.4</v>
      </c>
      <c r="H263" s="324">
        <v>27.79</v>
      </c>
      <c r="I263" s="324">
        <f>L263</f>
        <v>38.002597402597402</v>
      </c>
      <c r="J263" s="300">
        <f>G263-0.6</f>
        <v>28.799999999999997</v>
      </c>
      <c r="K263" s="301">
        <f t="shared" si="161"/>
        <v>37.402597402597401</v>
      </c>
      <c r="L263" s="301">
        <f>SUM(K263+0.6)</f>
        <v>38.002597402597402</v>
      </c>
      <c r="P263" s="306">
        <v>8101</v>
      </c>
      <c r="Q263" s="302" t="s">
        <v>290</v>
      </c>
      <c r="R263" s="302"/>
      <c r="S263" s="344"/>
      <c r="T263" s="306"/>
      <c r="U263" s="545"/>
      <c r="V263" s="322">
        <v>33</v>
      </c>
      <c r="W263" s="322">
        <v>33</v>
      </c>
      <c r="X263" s="322">
        <v>42.92</v>
      </c>
      <c r="Y263" s="300"/>
      <c r="Z263" s="301"/>
      <c r="AA263" s="301"/>
    </row>
    <row r="264" spans="1:27" ht="55.5" customHeight="1" x14ac:dyDescent="0.6">
      <c r="A264" s="303">
        <v>5027</v>
      </c>
      <c r="B264" s="366" t="s">
        <v>56</v>
      </c>
      <c r="C264" s="386"/>
      <c r="D264" s="387"/>
      <c r="E264" s="387"/>
      <c r="F264" s="387" t="s">
        <v>35</v>
      </c>
      <c r="G264" s="324">
        <v>29.4</v>
      </c>
      <c r="H264" s="324">
        <v>27.79</v>
      </c>
      <c r="I264" s="324">
        <f>L264</f>
        <v>38.002597402597402</v>
      </c>
      <c r="J264" s="300">
        <f>G264-0.6</f>
        <v>28.799999999999997</v>
      </c>
      <c r="K264" s="301">
        <f t="shared" si="161"/>
        <v>37.402597402597401</v>
      </c>
      <c r="L264" s="301">
        <f>SUM(K264+0.6)</f>
        <v>38.002597402597402</v>
      </c>
      <c r="P264" s="306">
        <v>8102</v>
      </c>
      <c r="Q264" s="524" t="s">
        <v>303</v>
      </c>
      <c r="R264" s="524"/>
      <c r="S264" s="524"/>
      <c r="T264" s="524"/>
      <c r="U264" s="324"/>
      <c r="V264" s="322">
        <v>33</v>
      </c>
      <c r="W264" s="322">
        <v>33</v>
      </c>
      <c r="X264" s="322">
        <v>42.92</v>
      </c>
      <c r="Y264" s="300"/>
      <c r="Z264" s="301"/>
      <c r="AA264" s="301"/>
    </row>
    <row r="265" spans="1:27" ht="55.5" customHeight="1" x14ac:dyDescent="0.65">
      <c r="A265" s="306">
        <v>5028</v>
      </c>
      <c r="B265" s="309" t="s">
        <v>55</v>
      </c>
      <c r="C265" s="310"/>
      <c r="D265" s="312"/>
      <c r="E265" s="312"/>
      <c r="F265" s="312"/>
      <c r="G265" s="307">
        <v>20.98</v>
      </c>
      <c r="H265" s="307">
        <v>20.16</v>
      </c>
      <c r="I265" s="307">
        <f>L265</f>
        <v>27.112337662337662</v>
      </c>
      <c r="J265" s="300">
        <f>G265-0.45</f>
        <v>20.53</v>
      </c>
      <c r="K265" s="301">
        <f t="shared" si="161"/>
        <v>26.662337662337663</v>
      </c>
      <c r="L265" s="301">
        <f>SUM(K265+0.45)</f>
        <v>27.112337662337662</v>
      </c>
      <c r="P265" s="661" t="s">
        <v>287</v>
      </c>
      <c r="Q265" s="662"/>
      <c r="R265" s="662"/>
      <c r="S265" s="662"/>
      <c r="T265" s="662"/>
      <c r="U265" s="662"/>
      <c r="V265" s="662"/>
      <c r="W265" s="662"/>
      <c r="X265" s="662"/>
      <c r="Z265" s="14"/>
      <c r="AA265" s="14"/>
    </row>
    <row r="266" spans="1:27" ht="55.5" customHeight="1" x14ac:dyDescent="0.7">
      <c r="A266" s="60"/>
      <c r="B266" s="215" t="s">
        <v>235</v>
      </c>
      <c r="C266" s="27"/>
      <c r="D266" s="26"/>
      <c r="E266" s="433"/>
      <c r="F266" s="49"/>
      <c r="G266" s="28"/>
      <c r="H266" s="28"/>
      <c r="I266" s="71"/>
      <c r="J266" s="17"/>
      <c r="K266" s="16"/>
      <c r="L266" s="16"/>
      <c r="P266" s="230"/>
      <c r="Q266" s="622" t="s">
        <v>294</v>
      </c>
      <c r="R266" s="622"/>
      <c r="S266" s="622"/>
      <c r="T266" s="622"/>
      <c r="U266" s="622"/>
      <c r="V266" s="622"/>
      <c r="W266" s="622"/>
      <c r="X266" s="622"/>
      <c r="Z266" s="14"/>
      <c r="AA266" s="14"/>
    </row>
    <row r="267" spans="1:27" ht="55.5" customHeight="1" x14ac:dyDescent="0.6">
      <c r="A267" s="306">
        <v>1030</v>
      </c>
      <c r="B267" s="310" t="s">
        <v>53</v>
      </c>
      <c r="C267" s="310"/>
      <c r="D267" s="312"/>
      <c r="E267" s="312"/>
      <c r="F267" s="325"/>
      <c r="G267" s="307">
        <v>32.090000000000003</v>
      </c>
      <c r="H267" s="307">
        <v>32.090000000000003</v>
      </c>
      <c r="I267" s="308">
        <f>L267</f>
        <v>41.496103896103897</v>
      </c>
      <c r="J267" s="300">
        <f>G267-0.6</f>
        <v>31.490000000000002</v>
      </c>
      <c r="K267" s="301">
        <f>SUM(J267/0.77)</f>
        <v>40.896103896103895</v>
      </c>
      <c r="L267" s="301">
        <f>SUM(K267+0.6)</f>
        <v>41.496103896103897</v>
      </c>
      <c r="P267" s="345" t="s">
        <v>519</v>
      </c>
      <c r="Q267" s="643" t="s">
        <v>513</v>
      </c>
      <c r="R267" s="643"/>
      <c r="S267" s="643"/>
      <c r="T267" s="524"/>
      <c r="U267" s="307">
        <v>17.77</v>
      </c>
      <c r="V267" s="307">
        <v>19.989999999999998</v>
      </c>
      <c r="W267" s="307">
        <v>37.76</v>
      </c>
      <c r="X267" s="307">
        <f>AA267</f>
        <v>25.781818181818178</v>
      </c>
      <c r="Y267" s="301">
        <f>V267-0.6</f>
        <v>19.389999999999997</v>
      </c>
      <c r="Z267" s="326">
        <f>SUM(Y267/0.77)</f>
        <v>25.181818181818176</v>
      </c>
      <c r="AA267" s="326">
        <f>SUM(Z267+0.6)</f>
        <v>25.781818181818178</v>
      </c>
    </row>
    <row r="268" spans="1:27" ht="55.5" customHeight="1" x14ac:dyDescent="0.7">
      <c r="A268" s="51"/>
      <c r="B268" s="220" t="s">
        <v>49</v>
      </c>
      <c r="C268" s="27"/>
      <c r="D268" s="26"/>
      <c r="E268" s="433"/>
      <c r="F268" s="49" t="s">
        <v>298</v>
      </c>
      <c r="G268" s="49"/>
      <c r="H268" s="430"/>
      <c r="I268" s="48"/>
      <c r="J268" s="17"/>
      <c r="K268" s="16"/>
      <c r="L268" s="16"/>
      <c r="P268" s="345">
        <v>8000</v>
      </c>
      <c r="Q268" s="643" t="s">
        <v>295</v>
      </c>
      <c r="R268" s="643"/>
      <c r="S268" s="643"/>
      <c r="T268" s="524"/>
      <c r="U268" s="307">
        <v>34.01</v>
      </c>
      <c r="V268" s="307">
        <v>19.989999999999998</v>
      </c>
      <c r="W268" s="307">
        <v>40</v>
      </c>
      <c r="X268" s="307">
        <f>AA268</f>
        <v>25.781818181818178</v>
      </c>
      <c r="Y268" s="301">
        <f t="shared" ref="Y268:Y270" si="171">V268-0.6</f>
        <v>19.389999999999997</v>
      </c>
      <c r="Z268" s="344">
        <f>SUM(Y268/0.77)</f>
        <v>25.181818181818176</v>
      </c>
      <c r="AA268" s="326">
        <f t="shared" ref="AA268:AA270" si="172">SUM(Z268+0.6)</f>
        <v>25.781818181818178</v>
      </c>
    </row>
    <row r="269" spans="1:27" ht="55.5" customHeight="1" x14ac:dyDescent="0.6">
      <c r="A269" s="306">
        <v>5094</v>
      </c>
      <c r="B269" s="309" t="s">
        <v>48</v>
      </c>
      <c r="C269" s="310"/>
      <c r="D269" s="547"/>
      <c r="E269" s="547"/>
      <c r="F269" s="312" t="s">
        <v>35</v>
      </c>
      <c r="G269" s="307">
        <v>26.73</v>
      </c>
      <c r="H269" s="307">
        <v>26.73</v>
      </c>
      <c r="I269" s="308">
        <f>L269</f>
        <v>34.535064935064938</v>
      </c>
      <c r="J269" s="300">
        <f>G269-0.6</f>
        <v>26.13</v>
      </c>
      <c r="K269" s="301">
        <f t="shared" ref="K269:K275" si="173">SUM(J269/0.77)</f>
        <v>33.935064935064936</v>
      </c>
      <c r="L269" s="301">
        <f>SUM(K269+0.6)</f>
        <v>34.535064935064938</v>
      </c>
      <c r="P269" s="345">
        <v>8001</v>
      </c>
      <c r="Q269" s="647" t="s">
        <v>296</v>
      </c>
      <c r="R269" s="647"/>
      <c r="S269" s="647"/>
      <c r="T269" s="549"/>
      <c r="U269" s="307">
        <v>34.01</v>
      </c>
      <c r="V269" s="307">
        <v>19.989999999999998</v>
      </c>
      <c r="W269" s="307">
        <v>40</v>
      </c>
      <c r="X269" s="307">
        <f>AA269</f>
        <v>25.781818181818178</v>
      </c>
      <c r="Y269" s="301">
        <f t="shared" si="171"/>
        <v>19.389999999999997</v>
      </c>
      <c r="Z269" s="344">
        <f>SUM(Y269/0.77)</f>
        <v>25.181818181818176</v>
      </c>
      <c r="AA269" s="326">
        <f t="shared" si="172"/>
        <v>25.781818181818178</v>
      </c>
    </row>
    <row r="270" spans="1:27" ht="55.5" customHeight="1" x14ac:dyDescent="0.7">
      <c r="A270" s="51"/>
      <c r="B270" s="220" t="s">
        <v>292</v>
      </c>
      <c r="C270" s="27"/>
      <c r="D270" s="26"/>
      <c r="E270" s="433"/>
      <c r="F270" s="253" t="s">
        <v>293</v>
      </c>
      <c r="G270" s="253"/>
      <c r="H270" s="430"/>
      <c r="I270" s="254"/>
      <c r="J270" s="17">
        <f>G268-0.36</f>
        <v>-0.36</v>
      </c>
      <c r="K270" s="16">
        <f t="shared" si="173"/>
        <v>-0.46753246753246752</v>
      </c>
      <c r="L270" s="16"/>
      <c r="P270" s="230"/>
      <c r="Q270" s="622" t="s">
        <v>442</v>
      </c>
      <c r="R270" s="622"/>
      <c r="S270" s="622"/>
      <c r="T270" s="622"/>
      <c r="U270" s="622"/>
      <c r="V270" s="622"/>
      <c r="W270" s="622"/>
      <c r="X270" s="622"/>
      <c r="Y270" s="16">
        <f t="shared" si="171"/>
        <v>-0.6</v>
      </c>
      <c r="AA270" s="14">
        <f t="shared" si="172"/>
        <v>0.6</v>
      </c>
    </row>
    <row r="271" spans="1:27" ht="55.5" customHeight="1" x14ac:dyDescent="0.6">
      <c r="A271" s="306">
        <v>4490</v>
      </c>
      <c r="B271" s="310" t="s">
        <v>21</v>
      </c>
      <c r="C271" s="310"/>
      <c r="D271" s="547"/>
      <c r="E271" s="312"/>
      <c r="F271" s="307"/>
      <c r="G271" s="306">
        <v>29.75</v>
      </c>
      <c r="H271" s="306">
        <v>28.23</v>
      </c>
      <c r="I271" s="307">
        <f>L271</f>
        <v>38.457142857142856</v>
      </c>
      <c r="J271" s="300">
        <f>G271-0.6</f>
        <v>29.15</v>
      </c>
      <c r="K271" s="301">
        <f t="shared" si="173"/>
        <v>37.857142857142854</v>
      </c>
      <c r="L271" s="301">
        <f>SUM(K271+0.6)</f>
        <v>38.457142857142856</v>
      </c>
      <c r="P271" s="306">
        <v>4858</v>
      </c>
      <c r="Q271" s="523" t="s">
        <v>443</v>
      </c>
      <c r="R271" s="523"/>
      <c r="S271" s="523"/>
      <c r="T271" s="524"/>
      <c r="U271" s="307">
        <v>6</v>
      </c>
      <c r="V271" s="324">
        <v>24</v>
      </c>
      <c r="W271" s="324">
        <v>30</v>
      </c>
      <c r="X271" s="324">
        <f>AA271</f>
        <v>31.124025974025972</v>
      </c>
      <c r="Y271" s="301">
        <f>V271-0.15</f>
        <v>23.85</v>
      </c>
      <c r="Z271" s="302">
        <f>SUM(Y271/0.77)</f>
        <v>30.974025974025974</v>
      </c>
      <c r="AA271" s="326">
        <f>SUM(Z271+0.15)</f>
        <v>31.124025974025972</v>
      </c>
    </row>
    <row r="272" spans="1:27" ht="55.5" customHeight="1" x14ac:dyDescent="0.6">
      <c r="A272" s="306">
        <v>4493</v>
      </c>
      <c r="B272" s="310" t="s">
        <v>66</v>
      </c>
      <c r="C272" s="310"/>
      <c r="D272" s="547"/>
      <c r="E272" s="312"/>
      <c r="F272" s="307"/>
      <c r="G272" s="307">
        <v>18.989999999999998</v>
      </c>
      <c r="H272" s="307">
        <v>17.23</v>
      </c>
      <c r="I272" s="308">
        <f>L272</f>
        <v>24.483116883116882</v>
      </c>
      <c r="J272" s="300">
        <f>G272-0.6</f>
        <v>18.389999999999997</v>
      </c>
      <c r="K272" s="301">
        <f t="shared" si="173"/>
        <v>23.88311688311688</v>
      </c>
      <c r="L272" s="301">
        <f>SUM(K272+0.6)</f>
        <v>24.483116883116882</v>
      </c>
      <c r="P272" s="306">
        <v>4859</v>
      </c>
      <c r="Q272" s="523" t="s">
        <v>444</v>
      </c>
      <c r="R272" s="523"/>
      <c r="S272" s="523"/>
      <c r="T272" s="524"/>
      <c r="U272" s="307">
        <v>6</v>
      </c>
      <c r="V272" s="324">
        <v>24</v>
      </c>
      <c r="W272" s="324">
        <v>30</v>
      </c>
      <c r="X272" s="324">
        <f>AA272</f>
        <v>31.124025974025972</v>
      </c>
      <c r="Y272" s="301">
        <f>V272-0.15</f>
        <v>23.85</v>
      </c>
      <c r="Z272" s="302">
        <f>SUM(Y272/0.77)</f>
        <v>30.974025974025974</v>
      </c>
      <c r="AA272" s="326">
        <f>SUM(Z272+0.15)</f>
        <v>31.124025974025972</v>
      </c>
    </row>
    <row r="273" spans="1:27" ht="55.5" customHeight="1" x14ac:dyDescent="0.7">
      <c r="A273" s="51"/>
      <c r="B273" s="220" t="s">
        <v>47</v>
      </c>
      <c r="C273" s="27"/>
      <c r="D273" s="26"/>
      <c r="E273" s="433"/>
      <c r="F273" s="253" t="s">
        <v>293</v>
      </c>
      <c r="G273" s="49"/>
      <c r="H273" s="430"/>
      <c r="I273" s="48"/>
      <c r="J273" s="17">
        <f>G273-0.27</f>
        <v>-0.27</v>
      </c>
      <c r="K273" s="16">
        <f t="shared" si="173"/>
        <v>-0.35064935064935066</v>
      </c>
      <c r="L273" s="16">
        <f>SUM(K273+0.27)</f>
        <v>-8.0649350649350637E-2</v>
      </c>
      <c r="P273" s="230"/>
      <c r="Q273" s="622" t="s">
        <v>652</v>
      </c>
      <c r="R273" s="622"/>
      <c r="S273" s="622"/>
      <c r="T273" s="622"/>
      <c r="U273" s="622"/>
      <c r="V273" s="622"/>
      <c r="W273" s="622"/>
      <c r="X273" s="622"/>
      <c r="Y273" s="16">
        <f>V273-0.6</f>
        <v>-0.6</v>
      </c>
      <c r="AA273" s="14">
        <f>SUM(Z273+0.6)</f>
        <v>0.6</v>
      </c>
    </row>
    <row r="274" spans="1:27" ht="55.5" customHeight="1" x14ac:dyDescent="0.6">
      <c r="A274" s="306">
        <v>4471</v>
      </c>
      <c r="B274" s="309" t="s">
        <v>21</v>
      </c>
      <c r="C274" s="310"/>
      <c r="D274" s="312"/>
      <c r="E274" s="312"/>
      <c r="F274" s="307"/>
      <c r="G274" s="306">
        <v>29.75</v>
      </c>
      <c r="H274" s="306">
        <v>29.23</v>
      </c>
      <c r="I274" s="307">
        <f>L274</f>
        <v>38.457142857142856</v>
      </c>
      <c r="J274" s="300">
        <f>G274-0.6</f>
        <v>29.15</v>
      </c>
      <c r="K274" s="301">
        <f t="shared" si="173"/>
        <v>37.857142857142854</v>
      </c>
      <c r="L274" s="301">
        <f>SUM(K274+0.6)</f>
        <v>38.457142857142856</v>
      </c>
      <c r="P274" s="306">
        <v>8303</v>
      </c>
      <c r="Q274" s="523" t="s">
        <v>654</v>
      </c>
      <c r="R274" s="523"/>
      <c r="S274" s="523"/>
      <c r="T274" s="524"/>
      <c r="U274" s="548"/>
      <c r="V274" s="307">
        <v>81</v>
      </c>
      <c r="W274" s="307">
        <v>37.11</v>
      </c>
      <c r="X274" s="307">
        <f t="shared" ref="X274:X278" si="174">AA274</f>
        <v>105.1051948051948</v>
      </c>
      <c r="Y274" s="300">
        <f>V274-0.3</f>
        <v>80.7</v>
      </c>
      <c r="Z274" s="301">
        <f t="shared" ref="Z274:Z278" si="175">SUM(Y274/0.77)</f>
        <v>104.8051948051948</v>
      </c>
      <c r="AA274" s="301">
        <f>SUM(Z274+0.3)</f>
        <v>105.1051948051948</v>
      </c>
    </row>
    <row r="275" spans="1:27" ht="55.5" customHeight="1" x14ac:dyDescent="0.6">
      <c r="A275" s="306">
        <v>4472</v>
      </c>
      <c r="B275" s="309" t="s">
        <v>45</v>
      </c>
      <c r="C275" s="310"/>
      <c r="D275" s="312"/>
      <c r="E275" s="312"/>
      <c r="F275" s="306" t="s">
        <v>35</v>
      </c>
      <c r="G275" s="306">
        <v>28.99</v>
      </c>
      <c r="H275" s="306">
        <v>26.22</v>
      </c>
      <c r="I275" s="307">
        <f>L275</f>
        <v>37.470129870129867</v>
      </c>
      <c r="J275" s="300">
        <f>G275-0.6</f>
        <v>28.389999999999997</v>
      </c>
      <c r="K275" s="301">
        <f t="shared" si="173"/>
        <v>36.870129870129865</v>
      </c>
      <c r="L275" s="301">
        <f>SUM(K275+0.6)</f>
        <v>37.470129870129867</v>
      </c>
      <c r="P275" s="306">
        <v>8304</v>
      </c>
      <c r="Q275" s="523" t="s">
        <v>655</v>
      </c>
      <c r="R275" s="523"/>
      <c r="S275" s="523"/>
      <c r="T275" s="524"/>
      <c r="U275" s="548"/>
      <c r="V275" s="307">
        <v>7</v>
      </c>
      <c r="W275" s="307">
        <v>37.11</v>
      </c>
      <c r="X275" s="307">
        <f t="shared" si="174"/>
        <v>9.0162337662337659</v>
      </c>
      <c r="Y275" s="300">
        <f>V275-0.25</f>
        <v>6.75</v>
      </c>
      <c r="Z275" s="301">
        <f t="shared" si="175"/>
        <v>8.7662337662337659</v>
      </c>
      <c r="AA275" s="301">
        <f>SUM(Z275+0.25)</f>
        <v>9.0162337662337659</v>
      </c>
    </row>
    <row r="276" spans="1:27" ht="55.5" customHeight="1" x14ac:dyDescent="0.6">
      <c r="A276" s="635" t="s">
        <v>43</v>
      </c>
      <c r="B276" s="636"/>
      <c r="C276" s="636"/>
      <c r="D276" s="636"/>
      <c r="E276" s="636"/>
      <c r="F276" s="636"/>
      <c r="G276" s="636"/>
      <c r="H276" s="636"/>
      <c r="I276" s="637"/>
      <c r="J276" s="17"/>
      <c r="K276" s="16"/>
      <c r="L276" s="16"/>
      <c r="P276" s="306">
        <v>8307</v>
      </c>
      <c r="Q276" s="523" t="s">
        <v>656</v>
      </c>
      <c r="R276" s="523"/>
      <c r="S276" s="523"/>
      <c r="T276" s="524"/>
      <c r="U276" s="548"/>
      <c r="V276" s="307">
        <v>119.4</v>
      </c>
      <c r="W276" s="307">
        <v>37.11</v>
      </c>
      <c r="X276" s="307">
        <f t="shared" si="174"/>
        <v>154.97532467532469</v>
      </c>
      <c r="Y276" s="300">
        <f>V276-0.3</f>
        <v>119.10000000000001</v>
      </c>
      <c r="Z276" s="301">
        <f t="shared" si="175"/>
        <v>154.67532467532467</v>
      </c>
      <c r="AA276" s="301">
        <f>SUM(Z276+0.3)</f>
        <v>154.97532467532469</v>
      </c>
    </row>
    <row r="277" spans="1:27" ht="55.5" customHeight="1" x14ac:dyDescent="0.7">
      <c r="A277" s="60"/>
      <c r="B277" s="215" t="s">
        <v>300</v>
      </c>
      <c r="C277" s="27"/>
      <c r="D277" s="26"/>
      <c r="E277" s="26"/>
      <c r="F277" s="257" t="s">
        <v>293</v>
      </c>
      <c r="G277" s="24"/>
      <c r="H277" s="24"/>
      <c r="I277" s="24"/>
      <c r="J277" s="17"/>
      <c r="K277" s="16"/>
      <c r="L277" s="16"/>
      <c r="P277" s="306">
        <v>8308</v>
      </c>
      <c r="Q277" s="523" t="s">
        <v>657</v>
      </c>
      <c r="R277" s="523"/>
      <c r="S277" s="523"/>
      <c r="T277" s="524"/>
      <c r="U277" s="548"/>
      <c r="V277" s="307">
        <v>81</v>
      </c>
      <c r="W277" s="307">
        <v>37.11</v>
      </c>
      <c r="X277" s="307">
        <f t="shared" si="174"/>
        <v>105.1051948051948</v>
      </c>
      <c r="Y277" s="300">
        <f>V277-0.3</f>
        <v>80.7</v>
      </c>
      <c r="Z277" s="301">
        <f t="shared" si="175"/>
        <v>104.8051948051948</v>
      </c>
      <c r="AA277" s="301">
        <f>SUM(Z277+0.3)</f>
        <v>105.1051948051948</v>
      </c>
    </row>
    <row r="278" spans="1:27" ht="55.5" customHeight="1" x14ac:dyDescent="0.6">
      <c r="A278" s="306">
        <v>4489</v>
      </c>
      <c r="B278" s="309" t="s">
        <v>301</v>
      </c>
      <c r="C278" s="310"/>
      <c r="D278" s="547"/>
      <c r="E278" s="312"/>
      <c r="F278" s="307"/>
      <c r="G278" s="306">
        <v>28.75</v>
      </c>
      <c r="H278" s="306">
        <v>27.23</v>
      </c>
      <c r="I278" s="308">
        <f>L278</f>
        <v>37.158441558441559</v>
      </c>
      <c r="J278" s="300">
        <f>G278-0.6</f>
        <v>28.15</v>
      </c>
      <c r="K278" s="301">
        <f>SUM(J278/0.77)</f>
        <v>36.558441558441558</v>
      </c>
      <c r="L278" s="301">
        <f>SUM(K278+0.6)</f>
        <v>37.158441558441559</v>
      </c>
      <c r="P278" s="306">
        <v>8309</v>
      </c>
      <c r="Q278" s="523" t="s">
        <v>658</v>
      </c>
      <c r="R278" s="523"/>
      <c r="S278" s="523"/>
      <c r="T278" s="524"/>
      <c r="U278" s="548"/>
      <c r="V278" s="307">
        <v>7</v>
      </c>
      <c r="W278" s="307">
        <v>37.11</v>
      </c>
      <c r="X278" s="307">
        <f t="shared" si="174"/>
        <v>9.0162337662337659</v>
      </c>
      <c r="Y278" s="300">
        <f>V278-0.25</f>
        <v>6.75</v>
      </c>
      <c r="Z278" s="301">
        <f t="shared" si="175"/>
        <v>8.7662337662337659</v>
      </c>
      <c r="AA278" s="301">
        <f>SUM(Z278+0.25)</f>
        <v>9.0162337662337659</v>
      </c>
    </row>
    <row r="279" spans="1:27" ht="55.5" customHeight="1" x14ac:dyDescent="0.7">
      <c r="A279" s="68"/>
      <c r="B279" s="217" t="s">
        <v>42</v>
      </c>
      <c r="C279" s="32"/>
      <c r="D279" s="26"/>
      <c r="E279" s="87"/>
      <c r="F279" s="67" t="s">
        <v>33</v>
      </c>
      <c r="G279" s="66"/>
      <c r="H279" s="66"/>
      <c r="I279" s="66"/>
      <c r="J279" s="17"/>
      <c r="K279" s="16"/>
      <c r="L279" s="16"/>
      <c r="P279" s="192"/>
      <c r="Q279" s="665" t="s">
        <v>315</v>
      </c>
      <c r="R279" s="665"/>
      <c r="S279" s="665"/>
      <c r="T279" s="665"/>
      <c r="U279" s="665"/>
      <c r="V279" s="665"/>
      <c r="W279" s="665"/>
      <c r="X279" s="665"/>
    </row>
    <row r="280" spans="1:27" ht="55.5" customHeight="1" x14ac:dyDescent="0.65">
      <c r="A280" s="306">
        <v>777</v>
      </c>
      <c r="B280" s="309" t="s">
        <v>30</v>
      </c>
      <c r="C280" s="310"/>
      <c r="D280" s="312"/>
      <c r="E280" s="312"/>
      <c r="F280" s="307"/>
      <c r="G280" s="307">
        <v>17.190000000000001</v>
      </c>
      <c r="H280" s="307">
        <v>16.39</v>
      </c>
      <c r="I280" s="308">
        <f>L280</f>
        <v>22.145454545454545</v>
      </c>
      <c r="J280" s="300">
        <f>G280-0.6</f>
        <v>16.59</v>
      </c>
      <c r="K280" s="301">
        <f t="shared" ref="K280:K297" si="176">SUM(J280/0.77)</f>
        <v>21.545454545454543</v>
      </c>
      <c r="L280" s="301">
        <f>SUM(K280+0.6)</f>
        <v>22.145454545454545</v>
      </c>
      <c r="P280" s="306">
        <v>8200</v>
      </c>
      <c r="Q280" s="540" t="s">
        <v>317</v>
      </c>
      <c r="R280" s="541"/>
      <c r="S280" s="541"/>
      <c r="T280" s="542"/>
      <c r="U280" s="324"/>
      <c r="V280" s="324">
        <v>114</v>
      </c>
      <c r="W280" s="324">
        <v>114</v>
      </c>
      <c r="X280" s="324">
        <f t="shared" ref="X280:X290" si="177">AA280</f>
        <v>148.00714285714284</v>
      </c>
      <c r="Y280" s="301">
        <f t="shared" ref="Y280:Y286" si="178">V280-0.15</f>
        <v>113.85</v>
      </c>
      <c r="Z280" s="302">
        <f t="shared" ref="Z280:Z290" si="179">SUM(Y280/0.77)</f>
        <v>147.85714285714283</v>
      </c>
      <c r="AA280" s="302">
        <f t="shared" ref="AA280:AA286" si="180">SUM(Z280+0.15)</f>
        <v>148.00714285714284</v>
      </c>
    </row>
    <row r="281" spans="1:27" ht="55.5" customHeight="1" x14ac:dyDescent="0.65">
      <c r="A281" s="69"/>
      <c r="B281" s="693" t="s">
        <v>289</v>
      </c>
      <c r="C281" s="629"/>
      <c r="D281" s="629"/>
      <c r="E281" s="629"/>
      <c r="F281" s="629"/>
      <c r="G281" s="629"/>
      <c r="H281" s="629"/>
      <c r="I281" s="694"/>
      <c r="J281" s="17"/>
      <c r="K281" s="16"/>
      <c r="L281" s="16"/>
      <c r="P281" s="306">
        <v>8203</v>
      </c>
      <c r="Q281" s="540" t="s">
        <v>316</v>
      </c>
      <c r="R281" s="541"/>
      <c r="S281" s="541"/>
      <c r="T281" s="542"/>
      <c r="U281" s="324"/>
      <c r="V281" s="324">
        <v>138</v>
      </c>
      <c r="W281" s="324">
        <v>138</v>
      </c>
      <c r="X281" s="324">
        <f t="shared" si="177"/>
        <v>179.17597402597403</v>
      </c>
      <c r="Y281" s="301">
        <f t="shared" si="178"/>
        <v>137.85</v>
      </c>
      <c r="Z281" s="302">
        <f t="shared" si="179"/>
        <v>179.02597402597402</v>
      </c>
      <c r="AA281" s="302">
        <f t="shared" si="180"/>
        <v>179.17597402597403</v>
      </c>
    </row>
    <row r="282" spans="1:27" ht="55.5" customHeight="1" x14ac:dyDescent="0.65">
      <c r="A282" s="303">
        <v>764</v>
      </c>
      <c r="B282" s="309" t="s">
        <v>549</v>
      </c>
      <c r="C282" s="310"/>
      <c r="D282" s="312"/>
      <c r="E282" s="312"/>
      <c r="F282" s="307"/>
      <c r="G282" s="307">
        <v>27.19</v>
      </c>
      <c r="H282" s="307">
        <v>25.73</v>
      </c>
      <c r="I282" s="308">
        <f>L282</f>
        <v>35.13246753246753</v>
      </c>
      <c r="J282" s="300">
        <f>G282-0.6</f>
        <v>26.59</v>
      </c>
      <c r="K282" s="301">
        <f>SUM(J282/0.77)</f>
        <v>34.532467532467528</v>
      </c>
      <c r="L282" s="301">
        <f>SUM(K282+0.6)</f>
        <v>35.13246753246753</v>
      </c>
      <c r="P282" s="306">
        <v>8206</v>
      </c>
      <c r="Q282" s="540" t="s">
        <v>325</v>
      </c>
      <c r="R282" s="541"/>
      <c r="S282" s="541"/>
      <c r="T282" s="542"/>
      <c r="U282" s="324"/>
      <c r="V282" s="324">
        <v>90</v>
      </c>
      <c r="W282" s="324">
        <v>90</v>
      </c>
      <c r="X282" s="324">
        <f t="shared" si="177"/>
        <v>116.83831168831168</v>
      </c>
      <c r="Y282" s="301">
        <f t="shared" si="178"/>
        <v>89.85</v>
      </c>
      <c r="Z282" s="302">
        <f t="shared" si="179"/>
        <v>116.68831168831167</v>
      </c>
      <c r="AA282" s="302">
        <f t="shared" si="180"/>
        <v>116.83831168831168</v>
      </c>
    </row>
    <row r="283" spans="1:27" ht="55.5" customHeight="1" x14ac:dyDescent="0.65">
      <c r="A283" s="306">
        <v>760</v>
      </c>
      <c r="B283" s="309" t="s">
        <v>30</v>
      </c>
      <c r="C283" s="310"/>
      <c r="D283" s="312"/>
      <c r="E283" s="312"/>
      <c r="F283" s="307"/>
      <c r="G283" s="307">
        <v>20.38</v>
      </c>
      <c r="H283" s="307">
        <v>19.02</v>
      </c>
      <c r="I283" s="308">
        <f>L283</f>
        <v>26.288311688311687</v>
      </c>
      <c r="J283" s="300">
        <f>G283-0.6</f>
        <v>19.779999999999998</v>
      </c>
      <c r="K283" s="301">
        <f>SUM(J283/0.77)</f>
        <v>25.688311688311686</v>
      </c>
      <c r="L283" s="301">
        <f>SUM(K283+0.6)</f>
        <v>26.288311688311687</v>
      </c>
      <c r="P283" s="306">
        <v>8207</v>
      </c>
      <c r="Q283" s="540" t="s">
        <v>330</v>
      </c>
      <c r="R283" s="541"/>
      <c r="S283" s="541"/>
      <c r="T283" s="542"/>
      <c r="U283" s="324"/>
      <c r="V283" s="324">
        <v>156</v>
      </c>
      <c r="W283" s="324">
        <v>156</v>
      </c>
      <c r="X283" s="324">
        <f t="shared" si="177"/>
        <v>202.5525974025974</v>
      </c>
      <c r="Y283" s="301">
        <f t="shared" si="178"/>
        <v>155.85</v>
      </c>
      <c r="Z283" s="302">
        <f t="shared" si="179"/>
        <v>202.40259740259739</v>
      </c>
      <c r="AA283" s="302">
        <f t="shared" si="180"/>
        <v>202.5525974025974</v>
      </c>
    </row>
    <row r="284" spans="1:27" ht="55.5" customHeight="1" x14ac:dyDescent="0.7">
      <c r="A284" s="60"/>
      <c r="B284" s="215" t="s">
        <v>40</v>
      </c>
      <c r="C284" s="27"/>
      <c r="D284" s="26"/>
      <c r="E284" s="26"/>
      <c r="F284" s="64" t="s">
        <v>33</v>
      </c>
      <c r="G284" s="24"/>
      <c r="H284" s="24"/>
      <c r="I284" s="24"/>
      <c r="J284" s="17"/>
      <c r="K284" s="16"/>
      <c r="L284" s="16"/>
      <c r="P284" s="306">
        <v>8210</v>
      </c>
      <c r="Q284" s="540" t="s">
        <v>764</v>
      </c>
      <c r="R284" s="541"/>
      <c r="S284" s="541"/>
      <c r="T284" s="543"/>
      <c r="U284" s="324"/>
      <c r="V284" s="324">
        <v>140</v>
      </c>
      <c r="W284" s="324">
        <v>156</v>
      </c>
      <c r="X284" s="324">
        <f t="shared" ref="X284" si="181">AA284</f>
        <v>181.77337662337661</v>
      </c>
      <c r="Y284" s="301">
        <f t="shared" ref="Y284" si="182">V284-0.15</f>
        <v>139.85</v>
      </c>
      <c r="Z284" s="302">
        <f t="shared" ref="Z284" si="183">SUM(Y284/0.77)</f>
        <v>181.6233766233766</v>
      </c>
      <c r="AA284" s="302">
        <f t="shared" ref="AA284" si="184">SUM(Z284+0.15)</f>
        <v>181.77337662337661</v>
      </c>
    </row>
    <row r="285" spans="1:27" ht="55.5" customHeight="1" x14ac:dyDescent="0.65">
      <c r="A285" s="306">
        <v>5079</v>
      </c>
      <c r="B285" s="309" t="s">
        <v>39</v>
      </c>
      <c r="C285" s="310"/>
      <c r="D285" s="547"/>
      <c r="E285" s="312"/>
      <c r="F285" s="307"/>
      <c r="G285" s="306">
        <v>24.49</v>
      </c>
      <c r="H285" s="306">
        <v>18.73</v>
      </c>
      <c r="I285" s="308">
        <f>L285</f>
        <v>31.625974025974024</v>
      </c>
      <c r="J285" s="300">
        <f t="shared" ref="J285:J297" si="185">G285-0.6</f>
        <v>23.889999999999997</v>
      </c>
      <c r="K285" s="301">
        <f t="shared" si="176"/>
        <v>31.025974025974023</v>
      </c>
      <c r="L285" s="301">
        <f>SUM(K285+0.6)</f>
        <v>31.625974025974024</v>
      </c>
      <c r="P285" s="306">
        <v>8208</v>
      </c>
      <c r="Q285" s="540" t="s">
        <v>716</v>
      </c>
      <c r="R285" s="541"/>
      <c r="S285" s="541"/>
      <c r="T285" s="543"/>
      <c r="U285" s="324"/>
      <c r="V285" s="324">
        <v>140</v>
      </c>
      <c r="W285" s="324">
        <v>90</v>
      </c>
      <c r="X285" s="324">
        <f t="shared" ref="X285:X286" si="186">AA285</f>
        <v>181.77337662337661</v>
      </c>
      <c r="Y285" s="301">
        <f t="shared" si="178"/>
        <v>139.85</v>
      </c>
      <c r="Z285" s="302">
        <f t="shared" ref="Z285:Z286" si="187">SUM(Y285/0.77)</f>
        <v>181.6233766233766</v>
      </c>
      <c r="AA285" s="302">
        <f t="shared" si="180"/>
        <v>181.77337662337661</v>
      </c>
    </row>
    <row r="286" spans="1:27" ht="55.5" customHeight="1" x14ac:dyDescent="0.7">
      <c r="A286" s="60"/>
      <c r="B286" s="215" t="s">
        <v>38</v>
      </c>
      <c r="C286" s="27"/>
      <c r="D286" s="26"/>
      <c r="E286" s="433"/>
      <c r="F286" s="62" t="s">
        <v>33</v>
      </c>
      <c r="G286" s="24"/>
      <c r="H286" s="24"/>
      <c r="I286" s="24"/>
      <c r="J286" s="17">
        <f t="shared" si="185"/>
        <v>-0.6</v>
      </c>
      <c r="K286" s="16">
        <f t="shared" si="176"/>
        <v>-0.77922077922077915</v>
      </c>
      <c r="L286" s="16">
        <f t="shared" ref="L286:L297" si="188">SUM(K286+0.6)</f>
        <v>-0.17922077922077917</v>
      </c>
      <c r="P286" s="306">
        <v>8209</v>
      </c>
      <c r="Q286" s="540" t="s">
        <v>717</v>
      </c>
      <c r="R286" s="541"/>
      <c r="S286" s="541"/>
      <c r="T286" s="543"/>
      <c r="U286" s="324"/>
      <c r="V286" s="324">
        <v>160</v>
      </c>
      <c r="W286" s="324">
        <v>156</v>
      </c>
      <c r="X286" s="324">
        <f t="shared" si="186"/>
        <v>207.74740259740258</v>
      </c>
      <c r="Y286" s="301">
        <f t="shared" si="178"/>
        <v>159.85</v>
      </c>
      <c r="Z286" s="302">
        <f t="shared" si="187"/>
        <v>207.59740259740258</v>
      </c>
      <c r="AA286" s="302">
        <f t="shared" si="180"/>
        <v>207.74740259740258</v>
      </c>
    </row>
    <row r="287" spans="1:27" ht="55.5" customHeight="1" x14ac:dyDescent="0.6">
      <c r="A287" s="306">
        <v>781</v>
      </c>
      <c r="B287" s="309" t="s">
        <v>21</v>
      </c>
      <c r="C287" s="310"/>
      <c r="D287" s="312"/>
      <c r="E287" s="312"/>
      <c r="F287" s="307"/>
      <c r="G287" s="307">
        <v>24.49</v>
      </c>
      <c r="H287" s="307">
        <v>22.44</v>
      </c>
      <c r="I287" s="308">
        <f>L287</f>
        <v>31.625974025974024</v>
      </c>
      <c r="J287" s="300">
        <f t="shared" si="185"/>
        <v>23.889999999999997</v>
      </c>
      <c r="K287" s="301">
        <f t="shared" si="176"/>
        <v>31.025974025974023</v>
      </c>
      <c r="L287" s="301">
        <f t="shared" si="188"/>
        <v>31.625974025974024</v>
      </c>
      <c r="P287" s="306">
        <v>8220</v>
      </c>
      <c r="Q287" s="643" t="s">
        <v>318</v>
      </c>
      <c r="R287" s="643"/>
      <c r="S287" s="626"/>
      <c r="T287" s="522"/>
      <c r="U287" s="307"/>
      <c r="V287" s="307">
        <v>20</v>
      </c>
      <c r="W287" s="307">
        <v>20</v>
      </c>
      <c r="X287" s="324">
        <f t="shared" si="177"/>
        <v>25.944058441558443</v>
      </c>
      <c r="Y287" s="301">
        <f t="shared" ref="Y287:Y293" si="189">V287-0.025</f>
        <v>19.975000000000001</v>
      </c>
      <c r="Z287" s="302">
        <f t="shared" si="179"/>
        <v>25.941558441558442</v>
      </c>
      <c r="AA287" s="302">
        <f t="shared" ref="AA287:AA293" si="190">SUM(Z287+0.0025)</f>
        <v>25.944058441558443</v>
      </c>
    </row>
    <row r="288" spans="1:27" ht="55.5" customHeight="1" x14ac:dyDescent="0.6">
      <c r="A288" s="306">
        <v>787</v>
      </c>
      <c r="B288" s="309" t="s">
        <v>30</v>
      </c>
      <c r="C288" s="310"/>
      <c r="D288" s="312"/>
      <c r="E288" s="312"/>
      <c r="F288" s="307"/>
      <c r="G288" s="307">
        <v>21.28</v>
      </c>
      <c r="H288" s="307">
        <v>20.52</v>
      </c>
      <c r="I288" s="308">
        <f>L288</f>
        <v>27.457142857142859</v>
      </c>
      <c r="J288" s="300">
        <f t="shared" si="185"/>
        <v>20.68</v>
      </c>
      <c r="K288" s="301">
        <f t="shared" si="176"/>
        <v>26.857142857142858</v>
      </c>
      <c r="L288" s="301">
        <f t="shared" si="188"/>
        <v>27.457142857142859</v>
      </c>
      <c r="P288" s="306">
        <v>8223</v>
      </c>
      <c r="Q288" s="643" t="s">
        <v>319</v>
      </c>
      <c r="R288" s="643"/>
      <c r="S288" s="643"/>
      <c r="T288" s="524"/>
      <c r="U288" s="307"/>
      <c r="V288" s="307">
        <v>24</v>
      </c>
      <c r="W288" s="307">
        <v>24</v>
      </c>
      <c r="X288" s="324">
        <f t="shared" si="177"/>
        <v>31.138863636363638</v>
      </c>
      <c r="Y288" s="301">
        <f t="shared" si="189"/>
        <v>23.975000000000001</v>
      </c>
      <c r="Z288" s="302">
        <f t="shared" si="179"/>
        <v>31.136363636363637</v>
      </c>
      <c r="AA288" s="302">
        <f t="shared" si="190"/>
        <v>31.138863636363638</v>
      </c>
    </row>
    <row r="289" spans="1:27" ht="55.5" customHeight="1" x14ac:dyDescent="0.7">
      <c r="A289" s="60"/>
      <c r="B289" s="215" t="s">
        <v>34</v>
      </c>
      <c r="C289" s="27"/>
      <c r="D289" s="26"/>
      <c r="E289" s="433"/>
      <c r="F289" s="49" t="s">
        <v>33</v>
      </c>
      <c r="G289" s="24"/>
      <c r="H289" s="24"/>
      <c r="I289" s="24"/>
      <c r="J289" s="17">
        <f t="shared" si="185"/>
        <v>-0.6</v>
      </c>
      <c r="K289" s="16">
        <f t="shared" si="176"/>
        <v>-0.77922077922077915</v>
      </c>
      <c r="L289" s="16">
        <f t="shared" si="188"/>
        <v>-0.17922077922077917</v>
      </c>
      <c r="P289" s="318">
        <v>8226</v>
      </c>
      <c r="Q289" s="654" t="s">
        <v>326</v>
      </c>
      <c r="R289" s="654"/>
      <c r="S289" s="654"/>
      <c r="T289" s="544"/>
      <c r="U289" s="322"/>
      <c r="V289" s="322">
        <v>16</v>
      </c>
      <c r="W289" s="322">
        <v>16</v>
      </c>
      <c r="X289" s="545">
        <f t="shared" si="177"/>
        <v>20.749253246753248</v>
      </c>
      <c r="Y289" s="301">
        <f t="shared" si="189"/>
        <v>15.975</v>
      </c>
      <c r="Z289" s="302">
        <f t="shared" si="179"/>
        <v>20.746753246753247</v>
      </c>
      <c r="AA289" s="302">
        <f t="shared" si="190"/>
        <v>20.749253246753248</v>
      </c>
    </row>
    <row r="290" spans="1:27" ht="55.5" customHeight="1" x14ac:dyDescent="0.6">
      <c r="A290" s="306">
        <v>790</v>
      </c>
      <c r="B290" s="309" t="s">
        <v>21</v>
      </c>
      <c r="C290" s="310"/>
      <c r="D290" s="312"/>
      <c r="E290" s="312"/>
      <c r="F290" s="307"/>
      <c r="G290" s="307">
        <v>24.49</v>
      </c>
      <c r="H290" s="307">
        <v>22.44</v>
      </c>
      <c r="I290" s="308">
        <f>L290</f>
        <v>31.625974025974024</v>
      </c>
      <c r="J290" s="300">
        <f t="shared" si="185"/>
        <v>23.889999999999997</v>
      </c>
      <c r="K290" s="301">
        <f t="shared" si="176"/>
        <v>31.025974025974023</v>
      </c>
      <c r="L290" s="301">
        <f t="shared" si="188"/>
        <v>31.625974025974024</v>
      </c>
      <c r="P290" s="306">
        <v>8227</v>
      </c>
      <c r="Q290" s="626" t="s">
        <v>331</v>
      </c>
      <c r="R290" s="627"/>
      <c r="S290" s="628"/>
      <c r="T290" s="526"/>
      <c r="U290" s="307"/>
      <c r="V290" s="307">
        <v>27</v>
      </c>
      <c r="W290" s="307">
        <v>27</v>
      </c>
      <c r="X290" s="324">
        <f t="shared" si="177"/>
        <v>35.034967532467533</v>
      </c>
      <c r="Y290" s="301">
        <f t="shared" si="189"/>
        <v>26.975000000000001</v>
      </c>
      <c r="Z290" s="302">
        <f t="shared" si="179"/>
        <v>35.032467532467535</v>
      </c>
      <c r="AA290" s="302">
        <f t="shared" si="190"/>
        <v>35.034967532467533</v>
      </c>
    </row>
    <row r="291" spans="1:27" ht="55.5" customHeight="1" x14ac:dyDescent="0.6">
      <c r="A291" s="306">
        <v>797</v>
      </c>
      <c r="B291" s="309" t="s">
        <v>30</v>
      </c>
      <c r="C291" s="310"/>
      <c r="D291" s="312"/>
      <c r="E291" s="312"/>
      <c r="F291" s="307"/>
      <c r="G291" s="307">
        <v>21.28</v>
      </c>
      <c r="H291" s="307">
        <v>20.52</v>
      </c>
      <c r="I291" s="308">
        <f>L291</f>
        <v>27.457142857142859</v>
      </c>
      <c r="J291" s="300">
        <f t="shared" si="185"/>
        <v>20.68</v>
      </c>
      <c r="K291" s="301">
        <f t="shared" si="176"/>
        <v>26.857142857142858</v>
      </c>
      <c r="L291" s="301">
        <f t="shared" si="188"/>
        <v>27.457142857142859</v>
      </c>
      <c r="P291" s="306">
        <v>8230</v>
      </c>
      <c r="Q291" s="570" t="s">
        <v>765</v>
      </c>
      <c r="R291" s="563"/>
      <c r="S291" s="564"/>
      <c r="T291" s="564"/>
      <c r="U291" s="307"/>
      <c r="V291" s="307">
        <v>24</v>
      </c>
      <c r="W291" s="307">
        <v>27</v>
      </c>
      <c r="X291" s="324">
        <f t="shared" ref="X291" si="191">AA291</f>
        <v>31.138863636363638</v>
      </c>
      <c r="Y291" s="301">
        <f t="shared" ref="Y291" si="192">V291-0.025</f>
        <v>23.975000000000001</v>
      </c>
      <c r="Z291" s="302">
        <f t="shared" ref="Z291" si="193">SUM(Y291/0.77)</f>
        <v>31.136363636363637</v>
      </c>
      <c r="AA291" s="302">
        <f t="shared" ref="AA291" si="194">SUM(Z291+0.0025)</f>
        <v>31.138863636363638</v>
      </c>
    </row>
    <row r="292" spans="1:27" ht="55.5" customHeight="1" x14ac:dyDescent="0.7">
      <c r="A292" s="51"/>
      <c r="B292" s="220" t="s">
        <v>29</v>
      </c>
      <c r="C292" s="27"/>
      <c r="D292" s="26"/>
      <c r="E292" s="433"/>
      <c r="F292" s="54"/>
      <c r="G292" s="49"/>
      <c r="H292" s="430"/>
      <c r="I292" s="48"/>
      <c r="J292" s="17">
        <f t="shared" si="185"/>
        <v>-0.6</v>
      </c>
      <c r="K292" s="16">
        <f t="shared" si="176"/>
        <v>-0.77922077922077915</v>
      </c>
      <c r="L292" s="16">
        <f t="shared" si="188"/>
        <v>-0.17922077922077917</v>
      </c>
      <c r="P292" s="306">
        <v>8228</v>
      </c>
      <c r="Q292" s="540" t="s">
        <v>718</v>
      </c>
      <c r="R292" s="523"/>
      <c r="S292" s="526"/>
      <c r="T292" s="526"/>
      <c r="U292" s="307"/>
      <c r="V292" s="322">
        <v>24</v>
      </c>
      <c r="W292" s="322">
        <v>16</v>
      </c>
      <c r="X292" s="545">
        <f t="shared" ref="X292:X293" si="195">AA292</f>
        <v>31.138863636363638</v>
      </c>
      <c r="Y292" s="301">
        <f t="shared" si="189"/>
        <v>23.975000000000001</v>
      </c>
      <c r="Z292" s="302">
        <f t="shared" ref="Z292:Z293" si="196">SUM(Y292/0.77)</f>
        <v>31.136363636363637</v>
      </c>
      <c r="AA292" s="302">
        <f t="shared" si="190"/>
        <v>31.138863636363638</v>
      </c>
    </row>
    <row r="293" spans="1:27" ht="55.5" customHeight="1" x14ac:dyDescent="0.6">
      <c r="A293" s="306">
        <v>4479</v>
      </c>
      <c r="B293" s="309" t="s">
        <v>21</v>
      </c>
      <c r="C293" s="310"/>
      <c r="D293" s="312"/>
      <c r="E293" s="312"/>
      <c r="F293" s="312"/>
      <c r="G293" s="307">
        <v>25.99</v>
      </c>
      <c r="H293" s="306">
        <v>24.23</v>
      </c>
      <c r="I293" s="308">
        <f>L293</f>
        <v>33.574025974025972</v>
      </c>
      <c r="J293" s="300">
        <f t="shared" si="185"/>
        <v>25.389999999999997</v>
      </c>
      <c r="K293" s="301">
        <f t="shared" si="176"/>
        <v>32.97402597402597</v>
      </c>
      <c r="L293" s="301">
        <f t="shared" si="188"/>
        <v>33.574025974025972</v>
      </c>
      <c r="P293" s="306">
        <v>8229</v>
      </c>
      <c r="Q293" s="540" t="s">
        <v>719</v>
      </c>
      <c r="R293" s="523"/>
      <c r="S293" s="526"/>
      <c r="T293" s="526"/>
      <c r="U293" s="307"/>
      <c r="V293" s="307">
        <v>27</v>
      </c>
      <c r="W293" s="307">
        <v>27</v>
      </c>
      <c r="X293" s="324">
        <f t="shared" si="195"/>
        <v>35.034967532467533</v>
      </c>
      <c r="Y293" s="301">
        <f t="shared" si="189"/>
        <v>26.975000000000001</v>
      </c>
      <c r="Z293" s="302">
        <f t="shared" si="196"/>
        <v>35.032467532467535</v>
      </c>
      <c r="AA293" s="302">
        <f t="shared" si="190"/>
        <v>35.034967532467533</v>
      </c>
    </row>
    <row r="294" spans="1:27" ht="55.5" customHeight="1" x14ac:dyDescent="0.7">
      <c r="A294" s="209"/>
      <c r="B294" s="221" t="s">
        <v>223</v>
      </c>
      <c r="C294" s="74"/>
      <c r="D294" s="194"/>
      <c r="E294" s="208"/>
      <c r="F294" s="189" t="s">
        <v>298</v>
      </c>
      <c r="G294" s="208"/>
      <c r="H294" s="208"/>
      <c r="I294" s="194"/>
      <c r="J294" s="17">
        <f t="shared" si="185"/>
        <v>-0.6</v>
      </c>
      <c r="K294" s="16">
        <f>SUM(J294/0.77)</f>
        <v>-0.77922077922077915</v>
      </c>
      <c r="L294" s="16">
        <f t="shared" si="188"/>
        <v>-0.17922077922077917</v>
      </c>
      <c r="P294" s="635" t="s">
        <v>691</v>
      </c>
      <c r="Q294" s="636"/>
      <c r="R294" s="636"/>
      <c r="S294" s="636"/>
      <c r="T294" s="636"/>
      <c r="U294" s="636"/>
      <c r="V294" s="636"/>
      <c r="W294" s="636"/>
      <c r="X294" s="637"/>
      <c r="Y294" s="17"/>
      <c r="Z294" s="16"/>
      <c r="AA294" s="16"/>
    </row>
    <row r="295" spans="1:27" ht="55.5" customHeight="1" x14ac:dyDescent="0.7">
      <c r="A295" s="306">
        <v>5077</v>
      </c>
      <c r="B295" s="310" t="s">
        <v>21</v>
      </c>
      <c r="C295" s="310"/>
      <c r="D295" s="312"/>
      <c r="E295" s="312"/>
      <c r="F295" s="307"/>
      <c r="G295" s="307">
        <v>35.5</v>
      </c>
      <c r="H295" s="307">
        <v>32.94</v>
      </c>
      <c r="I295" s="307">
        <f>L295</f>
        <v>45.92467532467532</v>
      </c>
      <c r="J295" s="300">
        <f t="shared" si="185"/>
        <v>34.9</v>
      </c>
      <c r="K295" s="301">
        <f>SUM(J295/0.77)</f>
        <v>45.324675324675319</v>
      </c>
      <c r="L295" s="301">
        <f t="shared" si="188"/>
        <v>45.92467532467532</v>
      </c>
      <c r="P295" s="299"/>
      <c r="Q295" s="621" t="s">
        <v>692</v>
      </c>
      <c r="R295" s="622"/>
      <c r="S295" s="622"/>
      <c r="T295" s="622"/>
      <c r="U295" s="622"/>
      <c r="V295" s="622"/>
      <c r="W295" s="622"/>
      <c r="X295" s="623"/>
      <c r="Y295" s="285"/>
      <c r="Z295" s="136"/>
      <c r="AA295" s="136"/>
    </row>
    <row r="296" spans="1:27" ht="55.5" customHeight="1" x14ac:dyDescent="0.6">
      <c r="A296" s="306">
        <v>5078</v>
      </c>
      <c r="B296" s="366" t="s">
        <v>56</v>
      </c>
      <c r="C296" s="310"/>
      <c r="D296" s="312"/>
      <c r="E296" s="312"/>
      <c r="F296" s="307"/>
      <c r="G296" s="307">
        <v>29.94</v>
      </c>
      <c r="H296" s="307">
        <v>27.79</v>
      </c>
      <c r="I296" s="307">
        <f>L296</f>
        <v>38.703896103896106</v>
      </c>
      <c r="J296" s="300">
        <f t="shared" si="185"/>
        <v>29.34</v>
      </c>
      <c r="K296" s="301">
        <f>SUM(J296/0.77)</f>
        <v>38.103896103896105</v>
      </c>
      <c r="L296" s="301">
        <f t="shared" si="188"/>
        <v>38.703896103896106</v>
      </c>
      <c r="P296" s="306">
        <v>7703</v>
      </c>
      <c r="Q296" s="309" t="s">
        <v>696</v>
      </c>
      <c r="R296" s="310"/>
      <c r="S296" s="312"/>
      <c r="T296" s="312"/>
      <c r="U296" s="539"/>
      <c r="V296" s="307">
        <v>20.5</v>
      </c>
      <c r="W296" s="307">
        <v>69.239999999999995</v>
      </c>
      <c r="X296" s="308">
        <f t="shared" ref="X296:X301" si="197">AA296</f>
        <v>26.444155844155844</v>
      </c>
      <c r="Y296" s="300">
        <f t="shared" ref="Y296:Y301" si="198">V296-0.6</f>
        <v>19.899999999999999</v>
      </c>
      <c r="Z296" s="301">
        <f t="shared" ref="Z296:Z301" si="199">SUM(Y296/0.77)</f>
        <v>25.844155844155843</v>
      </c>
      <c r="AA296" s="301">
        <f t="shared" ref="AA296:AA301" si="200">SUM(Z296+0.6)</f>
        <v>26.444155844155844</v>
      </c>
    </row>
    <row r="297" spans="1:27" ht="55.5" customHeight="1" x14ac:dyDescent="0.6">
      <c r="A297" s="690" t="s">
        <v>28</v>
      </c>
      <c r="B297" s="691"/>
      <c r="C297" s="691"/>
      <c r="D297" s="691"/>
      <c r="E297" s="691"/>
      <c r="F297" s="691"/>
      <c r="G297" s="691"/>
      <c r="H297" s="691"/>
      <c r="I297" s="692"/>
      <c r="J297" s="17">
        <f t="shared" si="185"/>
        <v>-0.6</v>
      </c>
      <c r="K297" s="16">
        <f t="shared" si="176"/>
        <v>-0.77922077922077915</v>
      </c>
      <c r="L297" s="16">
        <f t="shared" si="188"/>
        <v>-0.17922077922077917</v>
      </c>
      <c r="P297" s="306">
        <v>7700</v>
      </c>
      <c r="Q297" s="309" t="s">
        <v>697</v>
      </c>
      <c r="R297" s="310"/>
      <c r="S297" s="312"/>
      <c r="T297" s="312"/>
      <c r="U297" s="539"/>
      <c r="V297" s="307">
        <v>20.5</v>
      </c>
      <c r="W297" s="307">
        <v>69.239999999999995</v>
      </c>
      <c r="X297" s="308">
        <f t="shared" si="197"/>
        <v>26.444155844155844</v>
      </c>
      <c r="Y297" s="300">
        <f t="shared" si="198"/>
        <v>19.899999999999999</v>
      </c>
      <c r="Z297" s="301">
        <f t="shared" si="199"/>
        <v>25.844155844155843</v>
      </c>
      <c r="AA297" s="301">
        <f t="shared" si="200"/>
        <v>26.444155844155844</v>
      </c>
    </row>
    <row r="298" spans="1:27" ht="55.5" customHeight="1" x14ac:dyDescent="0.7">
      <c r="A298" s="358"/>
      <c r="B298" s="688" t="s">
        <v>232</v>
      </c>
      <c r="C298" s="688"/>
      <c r="D298" s="689"/>
      <c r="E298" s="434"/>
      <c r="F298" s="47"/>
      <c r="G298" s="47"/>
      <c r="H298" s="47"/>
      <c r="I298" s="45"/>
      <c r="J298" s="17"/>
      <c r="K298" s="16"/>
      <c r="L298" s="16"/>
      <c r="P298" s="306">
        <v>7701</v>
      </c>
      <c r="Q298" s="309" t="s">
        <v>698</v>
      </c>
      <c r="R298" s="310"/>
      <c r="S298" s="312"/>
      <c r="T298" s="312"/>
      <c r="U298" s="539"/>
      <c r="V298" s="307">
        <v>20.5</v>
      </c>
      <c r="W298" s="307">
        <v>69.239999999999995</v>
      </c>
      <c r="X298" s="308">
        <f t="shared" si="197"/>
        <v>26.444155844155844</v>
      </c>
      <c r="Y298" s="300">
        <f t="shared" si="198"/>
        <v>19.899999999999999</v>
      </c>
      <c r="Z298" s="301">
        <f t="shared" si="199"/>
        <v>25.844155844155843</v>
      </c>
      <c r="AA298" s="301">
        <f t="shared" si="200"/>
        <v>26.444155844155844</v>
      </c>
    </row>
    <row r="299" spans="1:27" ht="55.5" customHeight="1" x14ac:dyDescent="0.7">
      <c r="A299" s="214"/>
      <c r="B299" s="220" t="s">
        <v>27</v>
      </c>
      <c r="C299" s="27"/>
      <c r="D299" s="27"/>
      <c r="E299" s="32"/>
      <c r="F299" s="32"/>
      <c r="G299" s="32"/>
      <c r="H299" s="32"/>
      <c r="I299" s="73"/>
      <c r="J299" s="17"/>
      <c r="K299" s="16"/>
      <c r="L299" s="16">
        <f>SUM(K299+0.36)</f>
        <v>0.36</v>
      </c>
      <c r="P299" s="306">
        <v>7702</v>
      </c>
      <c r="Q299" s="309" t="s">
        <v>699</v>
      </c>
      <c r="R299" s="310"/>
      <c r="S299" s="312"/>
      <c r="T299" s="312"/>
      <c r="U299" s="539"/>
      <c r="V299" s="307">
        <v>20.5</v>
      </c>
      <c r="W299" s="307">
        <v>89.24</v>
      </c>
      <c r="X299" s="308">
        <f t="shared" si="197"/>
        <v>26.444155844155844</v>
      </c>
      <c r="Y299" s="300">
        <f t="shared" si="198"/>
        <v>19.899999999999999</v>
      </c>
      <c r="Z299" s="301">
        <f t="shared" si="199"/>
        <v>25.844155844155843</v>
      </c>
      <c r="AA299" s="301">
        <f t="shared" si="200"/>
        <v>26.444155844155844</v>
      </c>
    </row>
    <row r="300" spans="1:27" ht="55.5" customHeight="1" x14ac:dyDescent="0.6">
      <c r="A300" s="306">
        <v>1020</v>
      </c>
      <c r="B300" s="310" t="s">
        <v>23</v>
      </c>
      <c r="C300" s="310"/>
      <c r="D300" s="311"/>
      <c r="E300" s="312"/>
      <c r="F300" s="312"/>
      <c r="G300" s="307">
        <v>37.69</v>
      </c>
      <c r="H300" s="307">
        <v>36.229999999999997</v>
      </c>
      <c r="I300" s="307">
        <f>L300</f>
        <v>48.768831168831163</v>
      </c>
      <c r="J300" s="300">
        <f>G300-0.6</f>
        <v>37.089999999999996</v>
      </c>
      <c r="K300" s="301">
        <f>SUM(J300/0.77)</f>
        <v>48.168831168831161</v>
      </c>
      <c r="L300" s="301">
        <f>SUM(K300+0.6)</f>
        <v>48.768831168831163</v>
      </c>
      <c r="P300" s="306">
        <v>7704</v>
      </c>
      <c r="Q300" s="309" t="s">
        <v>720</v>
      </c>
      <c r="R300" s="310"/>
      <c r="S300" s="312"/>
      <c r="T300" s="312"/>
      <c r="U300" s="539"/>
      <c r="V300" s="307">
        <v>20.5</v>
      </c>
      <c r="W300" s="307">
        <v>69.239999999999995</v>
      </c>
      <c r="X300" s="308">
        <f t="shared" si="197"/>
        <v>26.444155844155844</v>
      </c>
      <c r="Y300" s="300">
        <f t="shared" si="198"/>
        <v>19.899999999999999</v>
      </c>
      <c r="Z300" s="301">
        <f t="shared" si="199"/>
        <v>25.844155844155843</v>
      </c>
      <c r="AA300" s="301">
        <f t="shared" si="200"/>
        <v>26.444155844155844</v>
      </c>
    </row>
    <row r="301" spans="1:27" ht="55.5" customHeight="1" x14ac:dyDescent="0.7">
      <c r="A301" s="69"/>
      <c r="B301" s="215" t="s">
        <v>26</v>
      </c>
      <c r="C301" s="27"/>
      <c r="D301" s="27"/>
      <c r="E301" s="188"/>
      <c r="F301" s="27"/>
      <c r="G301" s="27"/>
      <c r="H301" s="27"/>
      <c r="I301" s="73"/>
      <c r="J301" s="17"/>
      <c r="K301" s="16"/>
      <c r="L301" s="16"/>
      <c r="P301" s="306">
        <v>7706</v>
      </c>
      <c r="Q301" s="309" t="s">
        <v>721</v>
      </c>
      <c r="R301" s="310"/>
      <c r="S301" s="312"/>
      <c r="T301" s="312"/>
      <c r="U301" s="539"/>
      <c r="V301" s="307">
        <v>20.5</v>
      </c>
      <c r="W301" s="307">
        <v>89.24</v>
      </c>
      <c r="X301" s="308">
        <f t="shared" si="197"/>
        <v>26.444155844155844</v>
      </c>
      <c r="Y301" s="300">
        <f t="shared" si="198"/>
        <v>19.899999999999999</v>
      </c>
      <c r="Z301" s="301">
        <f t="shared" si="199"/>
        <v>25.844155844155843</v>
      </c>
      <c r="AA301" s="301">
        <f t="shared" si="200"/>
        <v>26.444155844155844</v>
      </c>
    </row>
    <row r="302" spans="1:27" ht="55.5" customHeight="1" x14ac:dyDescent="0.6">
      <c r="A302" s="306">
        <v>1024</v>
      </c>
      <c r="B302" s="310" t="s">
        <v>23</v>
      </c>
      <c r="C302" s="310"/>
      <c r="D302" s="311"/>
      <c r="E302" s="312"/>
      <c r="F302" s="312"/>
      <c r="G302" s="307">
        <v>37.69</v>
      </c>
      <c r="H302" s="307">
        <v>36.229999999999997</v>
      </c>
      <c r="I302" s="307">
        <f>L302</f>
        <v>48.768831168831163</v>
      </c>
      <c r="J302" s="300">
        <f>G302-0.6</f>
        <v>37.089999999999996</v>
      </c>
      <c r="K302" s="301">
        <f>SUM(J302/0.77)</f>
        <v>48.168831168831161</v>
      </c>
      <c r="L302" s="301">
        <f>SUM(K302+0.6)</f>
        <v>48.768831168831163</v>
      </c>
      <c r="P302" s="306">
        <v>7705</v>
      </c>
      <c r="Q302" s="309" t="s">
        <v>766</v>
      </c>
      <c r="R302" s="310"/>
      <c r="S302" s="312"/>
      <c r="T302" s="312"/>
      <c r="U302" s="539"/>
      <c r="V302" s="307">
        <v>20.5</v>
      </c>
      <c r="W302" s="307">
        <v>89.24</v>
      </c>
      <c r="X302" s="308">
        <f t="shared" ref="X302" si="201">AA302</f>
        <v>26.444155844155844</v>
      </c>
      <c r="Y302" s="300">
        <f t="shared" ref="Y302" si="202">V302-0.6</f>
        <v>19.899999999999999</v>
      </c>
      <c r="Z302" s="301">
        <f t="shared" ref="Z302" si="203">SUM(Y302/0.77)</f>
        <v>25.844155844155843</v>
      </c>
      <c r="AA302" s="301">
        <f t="shared" ref="AA302" si="204">SUM(Z302+0.6)</f>
        <v>26.444155844155844</v>
      </c>
    </row>
    <row r="303" spans="1:27" ht="55.5" customHeight="1" x14ac:dyDescent="0.7">
      <c r="A303" s="69"/>
      <c r="B303" s="215" t="s">
        <v>25</v>
      </c>
      <c r="C303" s="27"/>
      <c r="D303" s="27"/>
      <c r="E303" s="188"/>
      <c r="F303" s="27"/>
      <c r="G303" s="27"/>
      <c r="H303" s="27"/>
      <c r="I303" s="73"/>
      <c r="J303" s="17"/>
      <c r="K303" s="16"/>
      <c r="L303" s="16"/>
      <c r="P303" s="299"/>
      <c r="Q303" s="621" t="s">
        <v>693</v>
      </c>
      <c r="R303" s="622"/>
      <c r="S303" s="622"/>
      <c r="T303" s="622"/>
      <c r="U303" s="622"/>
      <c r="V303" s="622"/>
      <c r="W303" s="622"/>
      <c r="X303" s="623"/>
      <c r="Y303" s="285"/>
      <c r="Z303" s="136"/>
      <c r="AA303" s="136"/>
    </row>
    <row r="304" spans="1:27" ht="55.5" customHeight="1" x14ac:dyDescent="0.6">
      <c r="A304" s="306">
        <v>1022</v>
      </c>
      <c r="B304" s="320" t="s">
        <v>23</v>
      </c>
      <c r="C304" s="320"/>
      <c r="D304" s="321"/>
      <c r="E304" s="312"/>
      <c r="F304" s="312"/>
      <c r="G304" s="307">
        <v>37.69</v>
      </c>
      <c r="H304" s="307">
        <v>36.229999999999997</v>
      </c>
      <c r="I304" s="322">
        <f>L304</f>
        <v>48.768831168831163</v>
      </c>
      <c r="J304" s="300">
        <f>G304-0.6</f>
        <v>37.089999999999996</v>
      </c>
      <c r="K304" s="301">
        <f>SUM(J304/0.77)</f>
        <v>48.168831168831161</v>
      </c>
      <c r="L304" s="301">
        <f>SUM(K304+0.6)</f>
        <v>48.768831168831163</v>
      </c>
      <c r="P304" s="306">
        <v>7520</v>
      </c>
      <c r="Q304" s="309" t="s">
        <v>364</v>
      </c>
      <c r="R304" s="310"/>
      <c r="S304" s="312"/>
      <c r="T304" s="312"/>
      <c r="U304" s="539"/>
      <c r="V304" s="307">
        <v>69.239999999999995</v>
      </c>
      <c r="W304" s="307">
        <v>69.239999999999995</v>
      </c>
      <c r="X304" s="308">
        <f t="shared" ref="X304:X309" si="205">AA304</f>
        <v>89.742857142857133</v>
      </c>
      <c r="Y304" s="300">
        <f t="shared" ref="Y304:Y309" si="206">V304-0.6</f>
        <v>68.64</v>
      </c>
      <c r="Z304" s="301">
        <f t="shared" ref="Z304:Z309" si="207">SUM(Y304/0.77)</f>
        <v>89.142857142857139</v>
      </c>
      <c r="AA304" s="301">
        <f t="shared" ref="AA304:AA309" si="208">SUM(Z304+0.6)</f>
        <v>89.742857142857133</v>
      </c>
    </row>
    <row r="305" spans="1:27" ht="55.5" customHeight="1" x14ac:dyDescent="0.7">
      <c r="A305" s="69"/>
      <c r="B305" s="215" t="s">
        <v>24</v>
      </c>
      <c r="C305" s="27"/>
      <c r="D305" s="27"/>
      <c r="E305" s="188"/>
      <c r="F305" s="27"/>
      <c r="G305" s="27"/>
      <c r="H305" s="27"/>
      <c r="I305" s="73"/>
      <c r="J305" s="17"/>
      <c r="K305" s="16"/>
      <c r="L305" s="16"/>
      <c r="P305" s="306">
        <v>7522</v>
      </c>
      <c r="Q305" s="309" t="s">
        <v>478</v>
      </c>
      <c r="R305" s="310"/>
      <c r="S305" s="312"/>
      <c r="T305" s="312"/>
      <c r="U305" s="539"/>
      <c r="V305" s="307">
        <v>69.239999999999995</v>
      </c>
      <c r="W305" s="307">
        <v>69.239999999999995</v>
      </c>
      <c r="X305" s="308">
        <f t="shared" si="205"/>
        <v>89.742857142857133</v>
      </c>
      <c r="Y305" s="300">
        <f t="shared" si="206"/>
        <v>68.64</v>
      </c>
      <c r="Z305" s="301">
        <f t="shared" si="207"/>
        <v>89.142857142857139</v>
      </c>
      <c r="AA305" s="301">
        <f t="shared" si="208"/>
        <v>89.742857142857133</v>
      </c>
    </row>
    <row r="306" spans="1:27" ht="55.5" customHeight="1" x14ac:dyDescent="0.6">
      <c r="A306" s="306">
        <v>1026</v>
      </c>
      <c r="B306" s="643" t="s">
        <v>23</v>
      </c>
      <c r="C306" s="643"/>
      <c r="D306" s="643"/>
      <c r="E306" s="312"/>
      <c r="F306" s="307"/>
      <c r="G306" s="307">
        <v>37.69</v>
      </c>
      <c r="H306" s="307">
        <v>36.229999999999997</v>
      </c>
      <c r="I306" s="307">
        <f>L306</f>
        <v>48.768831168831163</v>
      </c>
      <c r="J306" s="300">
        <f>G306-0.6</f>
        <v>37.089999999999996</v>
      </c>
      <c r="K306" s="301">
        <f>SUM(J306/0.77)</f>
        <v>48.168831168831161</v>
      </c>
      <c r="L306" s="301">
        <f>SUM(K306+0.6)</f>
        <v>48.768831168831163</v>
      </c>
      <c r="P306" s="306">
        <v>7521</v>
      </c>
      <c r="Q306" s="309" t="s">
        <v>365</v>
      </c>
      <c r="R306" s="310"/>
      <c r="S306" s="312"/>
      <c r="T306" s="312"/>
      <c r="U306" s="539"/>
      <c r="V306" s="307">
        <v>69.239999999999995</v>
      </c>
      <c r="W306" s="307">
        <v>69.239999999999995</v>
      </c>
      <c r="X306" s="308">
        <f t="shared" si="205"/>
        <v>89.742857142857133</v>
      </c>
      <c r="Y306" s="300">
        <f t="shared" si="206"/>
        <v>68.64</v>
      </c>
      <c r="Z306" s="301">
        <f t="shared" si="207"/>
        <v>89.142857142857139</v>
      </c>
      <c r="AA306" s="301">
        <f t="shared" si="208"/>
        <v>89.742857142857133</v>
      </c>
    </row>
    <row r="307" spans="1:27" ht="55.5" customHeight="1" x14ac:dyDescent="0.6">
      <c r="A307" s="40"/>
      <c r="B307" s="39" t="s">
        <v>22</v>
      </c>
      <c r="C307" s="39"/>
      <c r="D307" s="38"/>
      <c r="E307" s="435"/>
      <c r="F307" s="37"/>
      <c r="G307" s="36"/>
      <c r="H307" s="36"/>
      <c r="I307" s="35"/>
      <c r="J307" s="17"/>
      <c r="K307" s="16"/>
      <c r="L307" s="16"/>
      <c r="P307" s="306">
        <v>7523</v>
      </c>
      <c r="Q307" s="309" t="s">
        <v>729</v>
      </c>
      <c r="R307" s="310"/>
      <c r="S307" s="312"/>
      <c r="T307" s="312"/>
      <c r="U307" s="539"/>
      <c r="V307" s="307">
        <v>69.239999999999995</v>
      </c>
      <c r="W307" s="307">
        <v>69.239999999999995</v>
      </c>
      <c r="X307" s="308">
        <f t="shared" si="205"/>
        <v>89.742857142857133</v>
      </c>
      <c r="Y307" s="300">
        <f t="shared" si="206"/>
        <v>68.64</v>
      </c>
      <c r="Z307" s="301">
        <f t="shared" si="207"/>
        <v>89.142857142857139</v>
      </c>
      <c r="AA307" s="301">
        <f t="shared" si="208"/>
        <v>89.742857142857133</v>
      </c>
    </row>
    <row r="308" spans="1:27" ht="55.5" customHeight="1" x14ac:dyDescent="0.6">
      <c r="A308" s="306">
        <v>1170</v>
      </c>
      <c r="B308" s="309" t="s">
        <v>21</v>
      </c>
      <c r="C308" s="310"/>
      <c r="D308" s="312"/>
      <c r="E308" s="312"/>
      <c r="F308" s="325"/>
      <c r="G308" s="307">
        <v>35.15</v>
      </c>
      <c r="H308" s="307">
        <v>33.69</v>
      </c>
      <c r="I308" s="307">
        <f>L308</f>
        <v>45.470129870129867</v>
      </c>
      <c r="J308" s="300">
        <f>G308-0.6</f>
        <v>34.549999999999997</v>
      </c>
      <c r="K308" s="301">
        <f t="shared" ref="K308:K313" si="209">SUM(J308/0.77)</f>
        <v>44.870129870129865</v>
      </c>
      <c r="L308" s="301">
        <f>SUM(K308+0.6)</f>
        <v>45.470129870129867</v>
      </c>
      <c r="P308" s="306">
        <v>7560</v>
      </c>
      <c r="Q308" s="309" t="s">
        <v>572</v>
      </c>
      <c r="R308" s="310"/>
      <c r="S308" s="312"/>
      <c r="T308" s="312"/>
      <c r="U308" s="539"/>
      <c r="V308" s="307">
        <v>89.24</v>
      </c>
      <c r="W308" s="307">
        <v>89.24</v>
      </c>
      <c r="X308" s="308">
        <f t="shared" si="205"/>
        <v>115.71688311688311</v>
      </c>
      <c r="Y308" s="300">
        <f t="shared" si="206"/>
        <v>88.64</v>
      </c>
      <c r="Z308" s="301">
        <f t="shared" si="207"/>
        <v>115.11688311688312</v>
      </c>
      <c r="AA308" s="301">
        <f t="shared" si="208"/>
        <v>115.71688311688311</v>
      </c>
    </row>
    <row r="309" spans="1:27" ht="55.5" customHeight="1" x14ac:dyDescent="0.6">
      <c r="A309" s="696" t="s">
        <v>20</v>
      </c>
      <c r="B309" s="697"/>
      <c r="C309" s="697"/>
      <c r="D309" s="697"/>
      <c r="E309" s="697"/>
      <c r="F309" s="697"/>
      <c r="G309" s="697"/>
      <c r="H309" s="697"/>
      <c r="I309" s="698"/>
      <c r="J309" s="17">
        <f>G309-0.6</f>
        <v>-0.6</v>
      </c>
      <c r="K309" s="16">
        <f t="shared" si="209"/>
        <v>-0.77922077922077915</v>
      </c>
      <c r="L309" s="16">
        <f>SUM(K309+0.6)</f>
        <v>-0.17922077922077917</v>
      </c>
      <c r="P309" s="306">
        <v>7561</v>
      </c>
      <c r="Q309" s="309" t="s">
        <v>573</v>
      </c>
      <c r="R309" s="310"/>
      <c r="S309" s="312"/>
      <c r="T309" s="312"/>
      <c r="U309" s="539"/>
      <c r="V309" s="307">
        <v>89.24</v>
      </c>
      <c r="W309" s="307">
        <v>89.24</v>
      </c>
      <c r="X309" s="308">
        <f t="shared" si="205"/>
        <v>115.71688311688311</v>
      </c>
      <c r="Y309" s="300">
        <f t="shared" si="206"/>
        <v>88.64</v>
      </c>
      <c r="Z309" s="301">
        <f t="shared" si="207"/>
        <v>115.11688311688312</v>
      </c>
      <c r="AA309" s="301">
        <f t="shared" si="208"/>
        <v>115.71688311688311</v>
      </c>
    </row>
    <row r="310" spans="1:27" ht="55.5" customHeight="1" x14ac:dyDescent="0.7">
      <c r="A310" s="33"/>
      <c r="B310" s="217" t="s">
        <v>19</v>
      </c>
      <c r="C310" s="32"/>
      <c r="D310" s="31"/>
      <c r="E310" s="31"/>
      <c r="F310" s="670"/>
      <c r="G310" s="671"/>
      <c r="H310" s="671"/>
      <c r="I310" s="671"/>
      <c r="J310" s="17">
        <f>G310-0.6</f>
        <v>-0.6</v>
      </c>
      <c r="K310" s="16">
        <f t="shared" si="209"/>
        <v>-0.77922077922077915</v>
      </c>
      <c r="L310" s="16">
        <f>SUM(K310+0.6)</f>
        <v>-0.17922077922077917</v>
      </c>
      <c r="P310" s="332"/>
      <c r="Q310" s="667" t="s">
        <v>695</v>
      </c>
      <c r="R310" s="668"/>
      <c r="S310" s="668"/>
      <c r="T310" s="668"/>
      <c r="U310" s="668"/>
      <c r="V310" s="668"/>
      <c r="W310" s="668"/>
      <c r="X310" s="669"/>
      <c r="Y310" s="300"/>
      <c r="Z310" s="301"/>
      <c r="AA310" s="301"/>
    </row>
    <row r="311" spans="1:27" ht="55.5" customHeight="1" x14ac:dyDescent="0.65">
      <c r="A311" s="306">
        <v>4860</v>
      </c>
      <c r="B311" s="309" t="s">
        <v>18</v>
      </c>
      <c r="C311" s="310"/>
      <c r="D311" s="547"/>
      <c r="E311" s="325"/>
      <c r="F311" s="311"/>
      <c r="G311" s="307">
        <v>15</v>
      </c>
      <c r="H311" s="307">
        <v>12.91</v>
      </c>
      <c r="I311" s="307">
        <f>L311</f>
        <v>19.367012987012984</v>
      </c>
      <c r="J311" s="300">
        <f>G311-0.38</f>
        <v>14.62</v>
      </c>
      <c r="K311" s="301">
        <f t="shared" si="209"/>
        <v>18.987012987012985</v>
      </c>
      <c r="L311" s="301">
        <f>SUM(K311+0.38)</f>
        <v>19.367012987012984</v>
      </c>
      <c r="P311" s="306">
        <v>7502</v>
      </c>
      <c r="Q311" s="522" t="s">
        <v>415</v>
      </c>
      <c r="R311" s="523"/>
      <c r="S311" s="334"/>
      <c r="T311" s="569">
        <v>0.06</v>
      </c>
      <c r="U311" s="307"/>
      <c r="V311" s="307">
        <v>37.17</v>
      </c>
      <c r="W311" s="307">
        <v>37.11</v>
      </c>
      <c r="X311" s="307">
        <f>AA311</f>
        <v>48.183116883116888</v>
      </c>
      <c r="Y311" s="300">
        <f>V311-0.3</f>
        <v>36.870000000000005</v>
      </c>
      <c r="Z311" s="301">
        <f t="shared" ref="Z311:Z316" si="210">SUM(Y311/0.77)</f>
        <v>47.883116883116891</v>
      </c>
      <c r="AA311" s="301">
        <f>SUM(Z311+0.3)</f>
        <v>48.183116883116888</v>
      </c>
    </row>
    <row r="312" spans="1:27" ht="55.5" customHeight="1" x14ac:dyDescent="0.7">
      <c r="A312" s="29"/>
      <c r="B312" s="215" t="s">
        <v>17</v>
      </c>
      <c r="C312" s="27"/>
      <c r="D312" s="26"/>
      <c r="E312" s="433"/>
      <c r="F312" s="25"/>
      <c r="G312" s="24"/>
      <c r="H312" s="24"/>
      <c r="I312" s="24"/>
      <c r="J312" s="17">
        <f>G312-0.6</f>
        <v>-0.6</v>
      </c>
      <c r="K312" s="16">
        <f t="shared" si="209"/>
        <v>-0.77922077922077915</v>
      </c>
      <c r="L312" s="16">
        <f>SUM(K312+0.6)</f>
        <v>-0.17922077922077917</v>
      </c>
      <c r="P312" s="306">
        <v>7500</v>
      </c>
      <c r="Q312" s="336" t="s">
        <v>416</v>
      </c>
      <c r="R312" s="337"/>
      <c r="S312" s="334"/>
      <c r="T312" s="569">
        <v>0.06</v>
      </c>
      <c r="U312" s="307"/>
      <c r="V312" s="307">
        <v>37.17</v>
      </c>
      <c r="W312" s="307">
        <v>37.11</v>
      </c>
      <c r="X312" s="307">
        <f>AA312</f>
        <v>48.183116883116888</v>
      </c>
      <c r="Y312" s="300">
        <f>V312-0.3</f>
        <v>36.870000000000005</v>
      </c>
      <c r="Z312" s="301">
        <f t="shared" si="210"/>
        <v>47.883116883116891</v>
      </c>
      <c r="AA312" s="301">
        <f>SUM(Z312+0.3)</f>
        <v>48.183116883116888</v>
      </c>
    </row>
    <row r="313" spans="1:27" ht="55.5" customHeight="1" x14ac:dyDescent="0.65">
      <c r="A313" s="306">
        <v>595</v>
      </c>
      <c r="B313" s="309" t="s">
        <v>16</v>
      </c>
      <c r="C313" s="310"/>
      <c r="D313" s="311"/>
      <c r="E313" s="327"/>
      <c r="F313" s="356"/>
      <c r="G313" s="307">
        <v>24.65</v>
      </c>
      <c r="H313" s="307">
        <v>23.82</v>
      </c>
      <c r="I313" s="307">
        <f>L313</f>
        <v>31.923376623376619</v>
      </c>
      <c r="J313" s="300">
        <f>G313-0.3</f>
        <v>24.349999999999998</v>
      </c>
      <c r="K313" s="301">
        <f t="shared" si="209"/>
        <v>31.623376623376618</v>
      </c>
      <c r="L313" s="301">
        <f>SUM(K313+0.3)</f>
        <v>31.923376623376619</v>
      </c>
      <c r="P313" s="306">
        <v>7501</v>
      </c>
      <c r="Q313" s="336" t="s">
        <v>417</v>
      </c>
      <c r="R313" s="337"/>
      <c r="S313" s="334"/>
      <c r="T313" s="569">
        <v>0.06</v>
      </c>
      <c r="U313" s="307"/>
      <c r="V313" s="307">
        <v>37.17</v>
      </c>
      <c r="W313" s="307">
        <v>37.11</v>
      </c>
      <c r="X313" s="307">
        <f>AA313</f>
        <v>48.183116883116888</v>
      </c>
      <c r="Y313" s="300">
        <f>V313-0.3</f>
        <v>36.870000000000005</v>
      </c>
      <c r="Z313" s="301">
        <f t="shared" si="210"/>
        <v>47.883116883116891</v>
      </c>
      <c r="AA313" s="301">
        <f>SUM(Z313+0.3)</f>
        <v>48.183116883116888</v>
      </c>
    </row>
    <row r="314" spans="1:27" ht="55.5" customHeight="1" x14ac:dyDescent="0.7">
      <c r="A314" s="624" t="s">
        <v>37</v>
      </c>
      <c r="B314" s="625"/>
      <c r="C314" s="625"/>
      <c r="D314" s="625"/>
      <c r="E314" s="625"/>
      <c r="F314" s="625"/>
      <c r="G314" s="46"/>
      <c r="H314" s="46"/>
      <c r="I314" s="61"/>
      <c r="J314" s="17"/>
      <c r="K314" s="16"/>
      <c r="L314" s="16"/>
      <c r="P314" s="332"/>
      <c r="Q314" s="667" t="s">
        <v>694</v>
      </c>
      <c r="R314" s="668"/>
      <c r="S314" s="668"/>
      <c r="T314" s="668"/>
      <c r="U314" s="668"/>
      <c r="V314" s="668"/>
      <c r="W314" s="668"/>
      <c r="X314" s="669"/>
      <c r="Y314" s="285">
        <f>V314-0.6</f>
        <v>-0.6</v>
      </c>
      <c r="Z314" s="136">
        <f t="shared" si="210"/>
        <v>-0.77922077922077915</v>
      </c>
      <c r="AA314" s="136">
        <f>SUM(Z314+0.6)</f>
        <v>-0.17922077922077917</v>
      </c>
    </row>
    <row r="315" spans="1:27" ht="55.5" customHeight="1" x14ac:dyDescent="0.7">
      <c r="A315" s="51"/>
      <c r="B315" s="220" t="s">
        <v>36</v>
      </c>
      <c r="C315" s="27"/>
      <c r="D315" s="49"/>
      <c r="E315" s="430"/>
      <c r="F315" s="50"/>
      <c r="G315" s="49"/>
      <c r="H315" s="430"/>
      <c r="I315" s="48"/>
      <c r="J315" s="17"/>
      <c r="K315" s="16"/>
      <c r="L315" s="16"/>
      <c r="P315" s="306">
        <v>7570</v>
      </c>
      <c r="Q315" s="310" t="s">
        <v>562</v>
      </c>
      <c r="R315" s="310"/>
      <c r="S315" s="327"/>
      <c r="T315" s="307"/>
      <c r="U315" s="307">
        <v>27.23</v>
      </c>
      <c r="V315" s="307">
        <v>48</v>
      </c>
      <c r="W315" s="306">
        <v>75.23</v>
      </c>
      <c r="X315" s="308">
        <f>AA315</f>
        <v>62.158441558441559</v>
      </c>
      <c r="Y315" s="300">
        <f>V315-0.6</f>
        <v>47.4</v>
      </c>
      <c r="Z315" s="301">
        <f t="shared" si="210"/>
        <v>61.558441558441558</v>
      </c>
      <c r="AA315" s="301">
        <f>SUM(Z315+0.6)</f>
        <v>62.158441558441559</v>
      </c>
    </row>
    <row r="316" spans="1:27" ht="55.5" customHeight="1" x14ac:dyDescent="0.6">
      <c r="A316" s="306">
        <v>2550</v>
      </c>
      <c r="B316" s="546" t="s">
        <v>21</v>
      </c>
      <c r="C316" s="349"/>
      <c r="D316" s="312"/>
      <c r="E316" s="312"/>
      <c r="F316" s="312">
        <v>1.29</v>
      </c>
      <c r="G316" s="307">
        <v>32.700000000000003</v>
      </c>
      <c r="H316" s="307">
        <v>32.200000000000003</v>
      </c>
      <c r="I316" s="308">
        <f>J316</f>
        <v>42.467532467532472</v>
      </c>
      <c r="J316" s="300">
        <f>G316/0.77</f>
        <v>42.467532467532472</v>
      </c>
      <c r="K316" s="301"/>
      <c r="L316" s="301"/>
      <c r="P316" s="306">
        <v>7571</v>
      </c>
      <c r="Q316" s="310" t="s">
        <v>580</v>
      </c>
      <c r="R316" s="310"/>
      <c r="S316" s="327"/>
      <c r="T316" s="307"/>
      <c r="U316" s="307">
        <v>27.23</v>
      </c>
      <c r="V316" s="307">
        <v>48</v>
      </c>
      <c r="W316" s="306">
        <v>75.23</v>
      </c>
      <c r="X316" s="308">
        <f>AA316</f>
        <v>62.158441558441559</v>
      </c>
      <c r="Y316" s="300">
        <f>V316-0.6</f>
        <v>47.4</v>
      </c>
      <c r="Z316" s="301">
        <f t="shared" si="210"/>
        <v>61.558441558441558</v>
      </c>
      <c r="AA316" s="301">
        <f>SUM(Z316+0.6)</f>
        <v>62.158441558441559</v>
      </c>
    </row>
    <row r="317" spans="1:27" ht="55.5" customHeight="1" x14ac:dyDescent="0.7">
      <c r="A317" s="51"/>
      <c r="B317" s="220" t="s">
        <v>31</v>
      </c>
      <c r="C317" s="27"/>
      <c r="D317" s="48"/>
      <c r="E317" s="430"/>
      <c r="F317" s="50"/>
      <c r="G317" s="49"/>
      <c r="H317" s="430"/>
      <c r="I317" s="48"/>
      <c r="J317" s="17">
        <f>G317/0.77</f>
        <v>0</v>
      </c>
      <c r="K317" s="16"/>
      <c r="L317" s="16"/>
    </row>
    <row r="318" spans="1:27" ht="55.5" customHeight="1" x14ac:dyDescent="0.6">
      <c r="A318" s="306">
        <v>5100</v>
      </c>
      <c r="B318" s="546" t="s">
        <v>21</v>
      </c>
      <c r="C318" s="349"/>
      <c r="D318" s="312"/>
      <c r="E318" s="312"/>
      <c r="F318" s="325"/>
      <c r="G318" s="307">
        <v>31.23</v>
      </c>
      <c r="H318" s="307">
        <v>28.98</v>
      </c>
      <c r="I318" s="308">
        <f>J318</f>
        <v>40.558441558441558</v>
      </c>
      <c r="J318" s="300">
        <f>G318/0.77</f>
        <v>40.558441558441558</v>
      </c>
      <c r="K318" s="301"/>
      <c r="L318" s="301"/>
    </row>
    <row r="319" spans="1:27" ht="55.5" customHeight="1" x14ac:dyDescent="0.6">
      <c r="J319" s="17"/>
      <c r="K319" s="16"/>
      <c r="L319" s="16"/>
    </row>
    <row r="320" spans="1:27" ht="55.5" customHeight="1" x14ac:dyDescent="0.6"/>
    <row r="321" spans="1:9" ht="55.5" customHeight="1" x14ac:dyDescent="0.6"/>
    <row r="322" spans="1:9" ht="55.5" customHeight="1" x14ac:dyDescent="0.6"/>
    <row r="323" spans="1:9" ht="55.5" customHeight="1" x14ac:dyDescent="0.6">
      <c r="A323" s="359"/>
      <c r="B323" s="14"/>
      <c r="C323" s="14"/>
      <c r="I323" s="13"/>
    </row>
  </sheetData>
  <mergeCells count="129">
    <mergeCell ref="Q303:X303"/>
    <mergeCell ref="Q170:X170"/>
    <mergeCell ref="Q173:X173"/>
    <mergeCell ref="B59:D59"/>
    <mergeCell ref="P160:U160"/>
    <mergeCell ref="Q287:S287"/>
    <mergeCell ref="Q217:X217"/>
    <mergeCell ref="Q218:S218"/>
    <mergeCell ref="Q219:S219"/>
    <mergeCell ref="U252:X252"/>
    <mergeCell ref="Q279:X279"/>
    <mergeCell ref="Q220:S220"/>
    <mergeCell ref="Q221:S221"/>
    <mergeCell ref="Q222:X222"/>
    <mergeCell ref="Q223:S223"/>
    <mergeCell ref="Q224:S224"/>
    <mergeCell ref="Q225:S225"/>
    <mergeCell ref="Q172:S172"/>
    <mergeCell ref="P143:X143"/>
    <mergeCell ref="P145:X145"/>
    <mergeCell ref="P150:X150"/>
    <mergeCell ref="Q189:X189"/>
    <mergeCell ref="Q175:X175"/>
    <mergeCell ref="Q209:X209"/>
    <mergeCell ref="Q179:S179"/>
    <mergeCell ref="B71:D71"/>
    <mergeCell ref="B72:D72"/>
    <mergeCell ref="Q205:X205"/>
    <mergeCell ref="Q183:S183"/>
    <mergeCell ref="Q187:X187"/>
    <mergeCell ref="Q188:S188"/>
    <mergeCell ref="Q194:S194"/>
    <mergeCell ref="C44:D44"/>
    <mergeCell ref="B131:D131"/>
    <mergeCell ref="A160:I160"/>
    <mergeCell ref="Q168:S168"/>
    <mergeCell ref="Q169:S169"/>
    <mergeCell ref="P138:X138"/>
    <mergeCell ref="Q193:S193"/>
    <mergeCell ref="Q180:X180"/>
    <mergeCell ref="Q161:X161"/>
    <mergeCell ref="B171:D171"/>
    <mergeCell ref="A184:I184"/>
    <mergeCell ref="A309:I309"/>
    <mergeCell ref="A1:X1"/>
    <mergeCell ref="P94:X94"/>
    <mergeCell ref="A4:I4"/>
    <mergeCell ref="P4:X4"/>
    <mergeCell ref="A94:I94"/>
    <mergeCell ref="A104:I104"/>
    <mergeCell ref="B101:D101"/>
    <mergeCell ref="P106:X106"/>
    <mergeCell ref="B102:D102"/>
    <mergeCell ref="C67:D67"/>
    <mergeCell ref="R8:S8"/>
    <mergeCell ref="R14:S14"/>
    <mergeCell ref="A95:I95"/>
    <mergeCell ref="R31:S31"/>
    <mergeCell ref="R51:S51"/>
    <mergeCell ref="C13:D13"/>
    <mergeCell ref="C17:D17"/>
    <mergeCell ref="C39:D39"/>
    <mergeCell ref="P95:X95"/>
    <mergeCell ref="R57:S57"/>
    <mergeCell ref="B62:D62"/>
    <mergeCell ref="P294:X294"/>
    <mergeCell ref="B223:D223"/>
    <mergeCell ref="Q314:X314"/>
    <mergeCell ref="P198:X198"/>
    <mergeCell ref="F310:I310"/>
    <mergeCell ref="R42:S42"/>
    <mergeCell ref="P102:X102"/>
    <mergeCell ref="B64:D64"/>
    <mergeCell ref="B58:D58"/>
    <mergeCell ref="B61:D61"/>
    <mergeCell ref="A118:F118"/>
    <mergeCell ref="A122:F122"/>
    <mergeCell ref="P120:X120"/>
    <mergeCell ref="Q310:X310"/>
    <mergeCell ref="R62:S62"/>
    <mergeCell ref="A111:G111"/>
    <mergeCell ref="U77:X77"/>
    <mergeCell ref="U83:X83"/>
    <mergeCell ref="Q87:X87"/>
    <mergeCell ref="P64:X64"/>
    <mergeCell ref="U65:X65"/>
    <mergeCell ref="Q73:X73"/>
    <mergeCell ref="B298:D298"/>
    <mergeCell ref="A297:I297"/>
    <mergeCell ref="B281:I281"/>
    <mergeCell ref="Q182:X182"/>
    <mergeCell ref="A235:I235"/>
    <mergeCell ref="B215:D215"/>
    <mergeCell ref="P265:X265"/>
    <mergeCell ref="Q267:S267"/>
    <mergeCell ref="A220:I220"/>
    <mergeCell ref="A196:I196"/>
    <mergeCell ref="A194:I194"/>
    <mergeCell ref="Q273:X273"/>
    <mergeCell ref="Q201:X201"/>
    <mergeCell ref="Q270:X270"/>
    <mergeCell ref="Q227:X227"/>
    <mergeCell ref="B222:D222"/>
    <mergeCell ref="Q199:X199"/>
    <mergeCell ref="Q226:S226"/>
    <mergeCell ref="Q295:X295"/>
    <mergeCell ref="A314:F314"/>
    <mergeCell ref="Q290:S290"/>
    <mergeCell ref="Q215:X215"/>
    <mergeCell ref="Q266:X266"/>
    <mergeCell ref="A159:I159"/>
    <mergeCell ref="A167:I167"/>
    <mergeCell ref="A276:I276"/>
    <mergeCell ref="Q166:S166"/>
    <mergeCell ref="Q167:S167"/>
    <mergeCell ref="P237:X237"/>
    <mergeCell ref="B306:D306"/>
    <mergeCell ref="Q163:X163"/>
    <mergeCell ref="Q164:S164"/>
    <mergeCell ref="B169:D169"/>
    <mergeCell ref="B170:D170"/>
    <mergeCell ref="Q268:S268"/>
    <mergeCell ref="Q269:S269"/>
    <mergeCell ref="A174:I174"/>
    <mergeCell ref="B221:D221"/>
    <mergeCell ref="A213:I213"/>
    <mergeCell ref="Q289:S289"/>
    <mergeCell ref="Q177:X177"/>
    <mergeCell ref="Q288:S288"/>
  </mergeCells>
  <pageMargins left="0.26" right="0.17" top="0.32" bottom="0.16" header="0.5" footer="0.33"/>
  <pageSetup scale="12" orientation="portrait" r:id="rId1"/>
  <headerFooter alignWithMargins="0"/>
  <rowBreaks count="3" manualBreakCount="3">
    <brk id="90" max="23" man="1"/>
    <brk id="156" max="23" man="1"/>
    <brk id="233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39405-A9E3-43E4-BEB3-401C089002BC}">
  <sheetPr>
    <tabColor indexed="10"/>
  </sheetPr>
  <dimension ref="A1:AB334"/>
  <sheetViews>
    <sheetView view="pageBreakPreview" zoomScale="25" zoomScaleNormal="25" zoomScaleSheetLayoutView="25" workbookViewId="0">
      <selection activeCell="U1" sqref="U1:W1048576"/>
    </sheetView>
  </sheetViews>
  <sheetFormatPr defaultColWidth="9.28515625" defaultRowHeight="49.9" customHeight="1" x14ac:dyDescent="0.6"/>
  <cols>
    <col min="1" max="1" width="30.42578125" style="426" customWidth="1"/>
    <col min="2" max="2" width="159.140625" style="12" customWidth="1"/>
    <col min="3" max="3" width="13.7109375" style="12" customWidth="1"/>
    <col min="4" max="4" width="22.85546875" style="15" customWidth="1"/>
    <col min="5" max="5" width="33.28515625" style="426" customWidth="1"/>
    <col min="6" max="6" width="33.28515625" style="12" customWidth="1"/>
    <col min="7" max="7" width="32.140625" style="12" customWidth="1"/>
    <col min="8" max="8" width="32.28515625" style="12" hidden="1" customWidth="1"/>
    <col min="9" max="10" width="32.28515625" style="14" hidden="1" customWidth="1"/>
    <col min="11" max="11" width="9.7109375" style="14" customWidth="1"/>
    <col min="12" max="12" width="12.140625" style="14" customWidth="1"/>
    <col min="13" max="13" width="3.140625" style="12" customWidth="1"/>
    <col min="14" max="14" width="30.42578125" style="426" customWidth="1"/>
    <col min="15" max="15" width="159.140625" style="12" customWidth="1"/>
    <col min="16" max="16" width="12" style="12" customWidth="1"/>
    <col min="17" max="17" width="34.28515625" style="426" customWidth="1"/>
    <col min="18" max="18" width="33.85546875" style="12" customWidth="1"/>
    <col min="19" max="19" width="33.85546875" style="426" customWidth="1"/>
    <col min="20" max="20" width="31.5703125" style="426" customWidth="1"/>
    <col min="21" max="21" width="32.28515625" style="12" hidden="1" customWidth="1"/>
    <col min="22" max="23" width="52.140625" style="12" hidden="1" customWidth="1"/>
    <col min="24" max="24" width="16" style="12" customWidth="1"/>
    <col min="25" max="25" width="24" style="12" customWidth="1"/>
    <col min="26" max="26" width="17.28515625" style="12" bestFit="1" customWidth="1"/>
    <col min="27" max="29" width="22.5703125" style="12" bestFit="1" customWidth="1"/>
    <col min="30" max="16384" width="9.28515625" style="12"/>
  </cols>
  <sheetData>
    <row r="1" spans="1:24" ht="49.9" customHeight="1" x14ac:dyDescent="0.6">
      <c r="A1" s="699"/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699"/>
      <c r="T1" s="699"/>
    </row>
    <row r="2" spans="1:24" ht="49.9" customHeight="1" x14ac:dyDescent="0.6">
      <c r="A2" s="93" t="s">
        <v>78</v>
      </c>
      <c r="B2" s="96" t="s">
        <v>77</v>
      </c>
      <c r="C2" s="95"/>
      <c r="D2" s="94"/>
      <c r="E2" s="106"/>
      <c r="F2" s="93" t="s">
        <v>76</v>
      </c>
      <c r="G2" s="93" t="s">
        <v>75</v>
      </c>
      <c r="H2" s="91"/>
      <c r="M2" s="109"/>
      <c r="N2" s="93" t="s">
        <v>78</v>
      </c>
      <c r="O2" s="96" t="s">
        <v>77</v>
      </c>
      <c r="P2" s="95"/>
      <c r="Q2" s="106"/>
      <c r="R2" s="93"/>
      <c r="S2" s="93" t="s">
        <v>76</v>
      </c>
      <c r="T2" s="93" t="s">
        <v>75</v>
      </c>
      <c r="U2" s="17"/>
      <c r="V2" s="16"/>
      <c r="W2" s="16"/>
    </row>
    <row r="3" spans="1:24" ht="49.9" customHeight="1" x14ac:dyDescent="0.6">
      <c r="A3" s="102" t="s">
        <v>74</v>
      </c>
      <c r="B3" s="92"/>
      <c r="C3" s="91"/>
      <c r="D3" s="103"/>
      <c r="E3" s="103" t="s">
        <v>15</v>
      </c>
      <c r="F3" s="102" t="s">
        <v>73</v>
      </c>
      <c r="G3" s="102" t="s">
        <v>72</v>
      </c>
      <c r="H3" s="91"/>
      <c r="N3" s="102" t="s">
        <v>74</v>
      </c>
      <c r="O3" s="92"/>
      <c r="P3" s="91"/>
      <c r="Q3" s="103"/>
      <c r="R3" s="102" t="s">
        <v>15</v>
      </c>
      <c r="S3" s="102" t="s">
        <v>73</v>
      </c>
      <c r="T3" s="102" t="s">
        <v>72</v>
      </c>
      <c r="U3" s="17"/>
      <c r="V3" s="16"/>
      <c r="W3" s="16"/>
    </row>
    <row r="4" spans="1:24" ht="49.9" customHeight="1" x14ac:dyDescent="0.6">
      <c r="A4" s="703" t="s">
        <v>230</v>
      </c>
      <c r="B4" s="704"/>
      <c r="C4" s="704"/>
      <c r="D4" s="704"/>
      <c r="E4" s="704"/>
      <c r="F4" s="704"/>
      <c r="G4" s="705"/>
      <c r="H4" s="123"/>
      <c r="N4" s="703" t="s">
        <v>230</v>
      </c>
      <c r="O4" s="704"/>
      <c r="P4" s="704"/>
      <c r="Q4" s="704"/>
      <c r="R4" s="704"/>
      <c r="S4" s="704"/>
      <c r="T4" s="705"/>
      <c r="U4" s="123"/>
      <c r="V4" s="14"/>
      <c r="W4" s="14"/>
      <c r="X4" s="16"/>
    </row>
    <row r="5" spans="1:24" ht="49.9" customHeight="1" x14ac:dyDescent="0.7">
      <c r="A5" s="65"/>
      <c r="B5" s="215" t="s">
        <v>141</v>
      </c>
      <c r="C5" s="28"/>
      <c r="D5" s="122"/>
      <c r="E5" s="431"/>
      <c r="F5" s="64"/>
      <c r="G5" s="64"/>
      <c r="H5" s="426"/>
      <c r="N5" s="121"/>
      <c r="O5" s="217" t="s">
        <v>137</v>
      </c>
      <c r="P5" s="32"/>
      <c r="Q5" s="431"/>
      <c r="R5" s="64"/>
      <c r="S5" s="115"/>
      <c r="T5" s="120"/>
      <c r="U5" s="17">
        <f>S5-0.6</f>
        <v>-0.6</v>
      </c>
      <c r="V5" s="16">
        <f t="shared" ref="V5:V33" si="0">SUM(U5/0.77)</f>
        <v>-0.77922077922077915</v>
      </c>
      <c r="W5" s="16">
        <f>SUM(V5+0.6)</f>
        <v>-0.17922077922077917</v>
      </c>
      <c r="X5" s="16"/>
    </row>
    <row r="6" spans="1:24" ht="49.9" customHeight="1" x14ac:dyDescent="0.6">
      <c r="A6" s="23">
        <v>100</v>
      </c>
      <c r="B6" s="22" t="s">
        <v>124</v>
      </c>
      <c r="C6" s="21"/>
      <c r="D6" s="34"/>
      <c r="E6" s="18"/>
      <c r="F6" s="44">
        <v>24.14</v>
      </c>
      <c r="G6" s="44">
        <f t="shared" ref="G6:G21" si="1">J6</f>
        <v>31.171428571428571</v>
      </c>
      <c r="H6" s="17">
        <f t="shared" ref="H6:H12" si="2">F6-0.6</f>
        <v>23.54</v>
      </c>
      <c r="I6" s="16">
        <f t="shared" ref="I6:I21" si="3">SUM(H6/0.77)</f>
        <v>30.571428571428569</v>
      </c>
      <c r="J6" s="16">
        <f t="shared" ref="J6:J12" si="4">SUM(I6+0.6)</f>
        <v>31.171428571428571</v>
      </c>
      <c r="K6" s="16"/>
      <c r="L6" s="16"/>
      <c r="N6" s="23">
        <v>183</v>
      </c>
      <c r="O6" s="22" t="s">
        <v>41</v>
      </c>
      <c r="P6" s="21"/>
      <c r="Q6" s="34"/>
      <c r="R6" s="23"/>
      <c r="S6" s="18">
        <v>19.989999999999998</v>
      </c>
      <c r="T6" s="18">
        <f t="shared" ref="T6:T11" si="5">W6</f>
        <v>25.781818181818178</v>
      </c>
      <c r="U6" s="17">
        <f>S6-0.6</f>
        <v>19.389999999999997</v>
      </c>
      <c r="V6" s="16">
        <f t="shared" si="0"/>
        <v>25.181818181818176</v>
      </c>
      <c r="W6" s="16">
        <f>SUM(V6+0.6)</f>
        <v>25.781818181818178</v>
      </c>
      <c r="X6" s="16"/>
    </row>
    <row r="7" spans="1:24" ht="49.9" customHeight="1" x14ac:dyDescent="0.6">
      <c r="A7" s="23">
        <v>101</v>
      </c>
      <c r="B7" s="22" t="s">
        <v>79</v>
      </c>
      <c r="C7" s="21"/>
      <c r="D7" s="34"/>
      <c r="E7" s="23"/>
      <c r="F7" s="18">
        <v>25.73</v>
      </c>
      <c r="G7" s="44">
        <f t="shared" si="1"/>
        <v>33.236363636363635</v>
      </c>
      <c r="H7" s="17">
        <f t="shared" si="2"/>
        <v>25.13</v>
      </c>
      <c r="I7" s="16">
        <f t="shared" si="3"/>
        <v>32.636363636363633</v>
      </c>
      <c r="J7" s="16">
        <f t="shared" si="4"/>
        <v>33.236363636363635</v>
      </c>
      <c r="K7" s="16"/>
      <c r="L7" s="16"/>
      <c r="N7" s="23">
        <v>187</v>
      </c>
      <c r="O7" s="22" t="s">
        <v>30</v>
      </c>
      <c r="P7" s="21"/>
      <c r="Q7" s="34"/>
      <c r="R7" s="18"/>
      <c r="S7" s="18">
        <v>17.02</v>
      </c>
      <c r="T7" s="18">
        <f t="shared" si="5"/>
        <v>21.924675324675324</v>
      </c>
      <c r="U7" s="17">
        <f>S7-0.6</f>
        <v>16.419999999999998</v>
      </c>
      <c r="V7" s="16">
        <f t="shared" si="0"/>
        <v>21.324675324675322</v>
      </c>
      <c r="W7" s="16">
        <f>SUM(V7+0.6)</f>
        <v>21.924675324675324</v>
      </c>
      <c r="X7" s="16"/>
    </row>
    <row r="8" spans="1:24" ht="49.9" customHeight="1" x14ac:dyDescent="0.6">
      <c r="A8" s="23">
        <v>102</v>
      </c>
      <c r="B8" s="22" t="s">
        <v>45</v>
      </c>
      <c r="C8" s="21"/>
      <c r="D8" s="20"/>
      <c r="E8" s="18" t="s">
        <v>35</v>
      </c>
      <c r="F8" s="18">
        <v>19.82</v>
      </c>
      <c r="G8" s="44">
        <f t="shared" si="1"/>
        <v>25.56103896103896</v>
      </c>
      <c r="H8" s="17">
        <f t="shared" si="2"/>
        <v>19.22</v>
      </c>
      <c r="I8" s="16">
        <f t="shared" si="3"/>
        <v>24.961038961038959</v>
      </c>
      <c r="J8" s="16">
        <f t="shared" si="4"/>
        <v>25.56103896103896</v>
      </c>
      <c r="K8" s="16"/>
      <c r="L8" s="16"/>
      <c r="N8" s="23">
        <v>188</v>
      </c>
      <c r="O8" s="22" t="s">
        <v>123</v>
      </c>
      <c r="P8" s="728"/>
      <c r="Q8" s="729"/>
      <c r="R8" s="18">
        <v>1.2</v>
      </c>
      <c r="S8" s="18">
        <v>12.17</v>
      </c>
      <c r="T8" s="18">
        <f t="shared" si="5"/>
        <v>15.67077922077922</v>
      </c>
      <c r="U8" s="17">
        <f>S8-0.45</f>
        <v>11.72</v>
      </c>
      <c r="V8" s="16">
        <f t="shared" si="0"/>
        <v>15.220779220779221</v>
      </c>
      <c r="W8" s="16">
        <f>SUM(V8+0.45)</f>
        <v>15.67077922077922</v>
      </c>
      <c r="X8" s="16"/>
    </row>
    <row r="9" spans="1:24" ht="49.9" customHeight="1" x14ac:dyDescent="0.6">
      <c r="A9" s="23">
        <v>103</v>
      </c>
      <c r="B9" s="22" t="s">
        <v>41</v>
      </c>
      <c r="C9" s="21"/>
      <c r="D9" s="34"/>
      <c r="E9" s="23"/>
      <c r="F9" s="18">
        <v>25.73</v>
      </c>
      <c r="G9" s="44">
        <f t="shared" si="1"/>
        <v>33.236363636363635</v>
      </c>
      <c r="H9" s="17">
        <f t="shared" si="2"/>
        <v>25.13</v>
      </c>
      <c r="I9" s="16">
        <f t="shared" si="3"/>
        <v>32.636363636363633</v>
      </c>
      <c r="J9" s="16">
        <f t="shared" si="4"/>
        <v>33.236363636363635</v>
      </c>
      <c r="K9" s="16"/>
      <c r="L9" s="16"/>
      <c r="N9" s="23">
        <v>189</v>
      </c>
      <c r="O9" s="22" t="s">
        <v>135</v>
      </c>
      <c r="P9" s="21"/>
      <c r="Q9" s="34"/>
      <c r="R9" s="18">
        <v>2</v>
      </c>
      <c r="S9" s="18">
        <v>13.87</v>
      </c>
      <c r="T9" s="18">
        <f t="shared" si="5"/>
        <v>17.878571428571426</v>
      </c>
      <c r="U9" s="17">
        <f>S9-0.45</f>
        <v>13.42</v>
      </c>
      <c r="V9" s="16">
        <f t="shared" si="0"/>
        <v>17.428571428571427</v>
      </c>
      <c r="W9" s="16">
        <f>SUM(V9+0.45)</f>
        <v>17.878571428571426</v>
      </c>
      <c r="X9" s="16"/>
    </row>
    <row r="10" spans="1:24" ht="49.9" customHeight="1" x14ac:dyDescent="0.6">
      <c r="A10" s="23">
        <v>104</v>
      </c>
      <c r="B10" s="22" t="s">
        <v>63</v>
      </c>
      <c r="C10" s="21"/>
      <c r="D10" s="34"/>
      <c r="E10" s="23"/>
      <c r="F10" s="18">
        <v>31.59</v>
      </c>
      <c r="G10" s="44">
        <f t="shared" si="1"/>
        <v>40.846753246753245</v>
      </c>
      <c r="H10" s="17">
        <f t="shared" si="2"/>
        <v>30.99</v>
      </c>
      <c r="I10" s="16">
        <f t="shared" si="3"/>
        <v>40.246753246753244</v>
      </c>
      <c r="J10" s="16">
        <f t="shared" si="4"/>
        <v>40.846753246753245</v>
      </c>
      <c r="K10" s="16"/>
      <c r="L10" s="16"/>
      <c r="N10" s="23">
        <v>195</v>
      </c>
      <c r="O10" s="22" t="s">
        <v>16</v>
      </c>
      <c r="P10" s="21"/>
      <c r="Q10" s="34"/>
      <c r="R10" s="23"/>
      <c r="S10" s="18">
        <v>25.32</v>
      </c>
      <c r="T10" s="18">
        <f t="shared" si="5"/>
        <v>32.793506493506491</v>
      </c>
      <c r="U10" s="17">
        <f>S10-0.3</f>
        <v>25.02</v>
      </c>
      <c r="V10" s="16">
        <f t="shared" si="0"/>
        <v>32.493506493506494</v>
      </c>
      <c r="W10" s="16">
        <f>SUM(V10+0.3)</f>
        <v>32.793506493506491</v>
      </c>
      <c r="X10" s="16"/>
    </row>
    <row r="11" spans="1:24" ht="49.9" customHeight="1" x14ac:dyDescent="0.6">
      <c r="A11" s="23">
        <v>106</v>
      </c>
      <c r="B11" s="22" t="s">
        <v>215</v>
      </c>
      <c r="C11" s="21"/>
      <c r="D11" s="428"/>
      <c r="E11" s="18"/>
      <c r="F11" s="18">
        <v>20.23</v>
      </c>
      <c r="G11" s="44">
        <f t="shared" si="1"/>
        <v>26.093506493506492</v>
      </c>
      <c r="H11" s="17">
        <f t="shared" si="2"/>
        <v>19.63</v>
      </c>
      <c r="I11" s="16">
        <f t="shared" si="3"/>
        <v>25.493506493506491</v>
      </c>
      <c r="J11" s="16">
        <f t="shared" si="4"/>
        <v>26.093506493506492</v>
      </c>
      <c r="K11" s="16"/>
      <c r="L11" s="16"/>
      <c r="N11" s="23">
        <v>197</v>
      </c>
      <c r="O11" s="22" t="s">
        <v>128</v>
      </c>
      <c r="P11" s="21"/>
      <c r="Q11" s="34"/>
      <c r="R11" s="18">
        <v>2</v>
      </c>
      <c r="S11" s="18">
        <v>16.29</v>
      </c>
      <c r="T11" s="18">
        <f t="shared" si="5"/>
        <v>20.93181818181818</v>
      </c>
      <c r="U11" s="17">
        <f>S11-0.75</f>
        <v>15.54</v>
      </c>
      <c r="V11" s="16">
        <f t="shared" si="0"/>
        <v>20.18181818181818</v>
      </c>
      <c r="W11" s="16">
        <f>SUM(V11+0.75)</f>
        <v>20.93181818181818</v>
      </c>
      <c r="X11" s="16"/>
    </row>
    <row r="12" spans="1:24" ht="49.9" customHeight="1" x14ac:dyDescent="0.7">
      <c r="A12" s="23">
        <v>107</v>
      </c>
      <c r="B12" s="22" t="s">
        <v>30</v>
      </c>
      <c r="C12" s="21"/>
      <c r="D12" s="20"/>
      <c r="E12" s="18" t="s">
        <v>35</v>
      </c>
      <c r="F12" s="18">
        <v>19.82</v>
      </c>
      <c r="G12" s="44">
        <f t="shared" si="1"/>
        <v>25.56103896103896</v>
      </c>
      <c r="H12" s="17">
        <f t="shared" si="2"/>
        <v>19.22</v>
      </c>
      <c r="I12" s="16">
        <f t="shared" si="3"/>
        <v>24.961038961038959</v>
      </c>
      <c r="J12" s="16">
        <f t="shared" si="4"/>
        <v>25.56103896103896</v>
      </c>
      <c r="K12" s="16"/>
      <c r="L12" s="16"/>
      <c r="N12" s="65"/>
      <c r="O12" s="217" t="s">
        <v>134</v>
      </c>
      <c r="P12" s="32"/>
      <c r="Q12" s="431"/>
      <c r="R12" s="117"/>
      <c r="S12" s="115"/>
      <c r="T12" s="24"/>
      <c r="U12" s="17">
        <f>S12-0.6</f>
        <v>-0.6</v>
      </c>
      <c r="V12" s="16">
        <f t="shared" si="0"/>
        <v>-0.77922077922077915</v>
      </c>
      <c r="W12" s="16">
        <f>SUM(V12+0.6)</f>
        <v>-0.17922077922077917</v>
      </c>
      <c r="X12" s="16"/>
    </row>
    <row r="13" spans="1:24" ht="49.9" customHeight="1" x14ac:dyDescent="0.6">
      <c r="A13" s="23">
        <v>108</v>
      </c>
      <c r="B13" s="22" t="s">
        <v>108</v>
      </c>
      <c r="C13" s="732"/>
      <c r="D13" s="733"/>
      <c r="E13" s="18" t="s">
        <v>35</v>
      </c>
      <c r="F13" s="18">
        <v>14.17</v>
      </c>
      <c r="G13" s="44">
        <f t="shared" si="1"/>
        <v>18.268181818181819</v>
      </c>
      <c r="H13" s="17">
        <f>F13-0.45</f>
        <v>13.72</v>
      </c>
      <c r="I13" s="16">
        <f t="shared" si="3"/>
        <v>17.81818181818182</v>
      </c>
      <c r="J13" s="16">
        <f>SUM(I13+0.45)</f>
        <v>18.268181818181819</v>
      </c>
      <c r="K13" s="16"/>
      <c r="L13" s="16"/>
      <c r="N13" s="23">
        <v>201</v>
      </c>
      <c r="O13" s="22" t="s">
        <v>79</v>
      </c>
      <c r="P13" s="21"/>
      <c r="Q13" s="34"/>
      <c r="R13" s="23"/>
      <c r="S13" s="18">
        <v>19.989999999999998</v>
      </c>
      <c r="T13" s="18">
        <f>W13</f>
        <v>25.781818181818178</v>
      </c>
      <c r="U13" s="17">
        <f>S13-0.6</f>
        <v>19.389999999999997</v>
      </c>
      <c r="V13" s="16">
        <f t="shared" si="0"/>
        <v>25.181818181818176</v>
      </c>
      <c r="W13" s="16">
        <f>SUM(V13+0.6)</f>
        <v>25.781818181818178</v>
      </c>
      <c r="X13" s="16"/>
    </row>
    <row r="14" spans="1:24" ht="49.9" customHeight="1" x14ac:dyDescent="0.6">
      <c r="A14" s="23">
        <v>115</v>
      </c>
      <c r="B14" s="22" t="s">
        <v>16</v>
      </c>
      <c r="C14" s="21"/>
      <c r="D14" s="34"/>
      <c r="E14" s="23"/>
      <c r="F14" s="18">
        <v>35.1</v>
      </c>
      <c r="G14" s="44">
        <f t="shared" si="1"/>
        <v>45.494805194805195</v>
      </c>
      <c r="H14" s="17">
        <f>F14-0.3</f>
        <v>34.800000000000004</v>
      </c>
      <c r="I14" s="16">
        <f t="shared" si="3"/>
        <v>45.194805194805198</v>
      </c>
      <c r="J14" s="16">
        <f>SUM(I14+0.3)</f>
        <v>45.494805194805195</v>
      </c>
      <c r="K14" s="16"/>
      <c r="L14" s="16"/>
      <c r="N14" s="23">
        <v>207</v>
      </c>
      <c r="O14" s="22" t="s">
        <v>30</v>
      </c>
      <c r="P14" s="21"/>
      <c r="Q14" s="34"/>
      <c r="R14" s="18"/>
      <c r="S14" s="18">
        <v>17.02</v>
      </c>
      <c r="T14" s="18">
        <f>W14</f>
        <v>21.924675324675324</v>
      </c>
      <c r="U14" s="17">
        <f>S14-0.6</f>
        <v>16.419999999999998</v>
      </c>
      <c r="V14" s="16">
        <f t="shared" si="0"/>
        <v>21.324675324675322</v>
      </c>
      <c r="W14" s="16">
        <f>SUM(V14+0.6)</f>
        <v>21.924675324675324</v>
      </c>
      <c r="X14" s="16"/>
    </row>
    <row r="15" spans="1:24" ht="49.9" customHeight="1" x14ac:dyDescent="0.6">
      <c r="A15" s="23">
        <v>116</v>
      </c>
      <c r="B15" s="22" t="s">
        <v>58</v>
      </c>
      <c r="C15" s="21"/>
      <c r="D15" s="34"/>
      <c r="E15" s="18"/>
      <c r="F15" s="18">
        <v>26.35</v>
      </c>
      <c r="G15" s="44">
        <f t="shared" si="1"/>
        <v>34.107272727272729</v>
      </c>
      <c r="H15" s="17">
        <f>F15-0.38</f>
        <v>25.970000000000002</v>
      </c>
      <c r="I15" s="16">
        <f t="shared" si="3"/>
        <v>33.727272727272727</v>
      </c>
      <c r="J15" s="16">
        <f>SUM(I15+0.38)</f>
        <v>34.107272727272729</v>
      </c>
      <c r="K15" s="16"/>
      <c r="L15" s="16"/>
      <c r="N15" s="23">
        <v>208</v>
      </c>
      <c r="O15" s="22" t="s">
        <v>123</v>
      </c>
      <c r="P15" s="728"/>
      <c r="Q15" s="729"/>
      <c r="R15" s="18">
        <v>1.2</v>
      </c>
      <c r="S15" s="18">
        <v>12.17</v>
      </c>
      <c r="T15" s="18">
        <f>W15</f>
        <v>15.67077922077922</v>
      </c>
      <c r="U15" s="17">
        <f>S15-0.45</f>
        <v>11.72</v>
      </c>
      <c r="V15" s="16">
        <f t="shared" si="0"/>
        <v>15.220779220779221</v>
      </c>
      <c r="W15" s="16">
        <f>SUM(V15+0.45)</f>
        <v>15.67077922077922</v>
      </c>
      <c r="X15" s="16"/>
    </row>
    <row r="16" spans="1:24" ht="49.9" customHeight="1" x14ac:dyDescent="0.6">
      <c r="A16" s="23">
        <v>117</v>
      </c>
      <c r="B16" s="22" t="s">
        <v>120</v>
      </c>
      <c r="C16" s="21"/>
      <c r="D16" s="34"/>
      <c r="E16" s="18">
        <v>2</v>
      </c>
      <c r="F16" s="18">
        <v>23.29</v>
      </c>
      <c r="G16" s="44">
        <f t="shared" si="1"/>
        <v>30.02272727272727</v>
      </c>
      <c r="H16" s="17">
        <f>F16-0.75</f>
        <v>22.54</v>
      </c>
      <c r="I16" s="16">
        <f t="shared" si="3"/>
        <v>29.27272727272727</v>
      </c>
      <c r="J16" s="16">
        <f>SUM(I16+0.75)</f>
        <v>30.02272727272727</v>
      </c>
      <c r="K16" s="16"/>
      <c r="L16" s="16"/>
      <c r="N16" s="23">
        <v>209</v>
      </c>
      <c r="O16" s="22" t="s">
        <v>131</v>
      </c>
      <c r="P16" s="21"/>
      <c r="Q16" s="34"/>
      <c r="R16" s="18">
        <v>2</v>
      </c>
      <c r="S16" s="18">
        <v>13.87</v>
      </c>
      <c r="T16" s="18">
        <f>W16</f>
        <v>17.878571428571426</v>
      </c>
      <c r="U16" s="17">
        <f>S16-0.45</f>
        <v>13.42</v>
      </c>
      <c r="V16" s="16">
        <f t="shared" si="0"/>
        <v>17.428571428571427</v>
      </c>
      <c r="W16" s="16">
        <f>SUM(V16+0.45)</f>
        <v>17.878571428571426</v>
      </c>
      <c r="X16" s="16"/>
    </row>
    <row r="17" spans="1:24" ht="49.9" customHeight="1" x14ac:dyDescent="0.6">
      <c r="A17" s="23">
        <v>118</v>
      </c>
      <c r="B17" s="22" t="s">
        <v>136</v>
      </c>
      <c r="C17" s="732"/>
      <c r="D17" s="733"/>
      <c r="E17" s="18" t="s">
        <v>35</v>
      </c>
      <c r="F17" s="18">
        <v>14.17</v>
      </c>
      <c r="G17" s="44">
        <f t="shared" si="1"/>
        <v>18.268181818181819</v>
      </c>
      <c r="H17" s="17">
        <f>F17-0.45</f>
        <v>13.72</v>
      </c>
      <c r="I17" s="16">
        <f t="shared" si="3"/>
        <v>17.81818181818182</v>
      </c>
      <c r="J17" s="16">
        <f>SUM(I17+0.45)</f>
        <v>18.268181818181819</v>
      </c>
      <c r="K17" s="16"/>
      <c r="L17" s="16"/>
      <c r="N17" s="23">
        <v>217</v>
      </c>
      <c r="O17" s="22" t="s">
        <v>128</v>
      </c>
      <c r="P17" s="21"/>
      <c r="Q17" s="34"/>
      <c r="R17" s="18">
        <v>2</v>
      </c>
      <c r="S17" s="18">
        <v>16.29</v>
      </c>
      <c r="T17" s="18">
        <f>W17</f>
        <v>20.93181818181818</v>
      </c>
      <c r="U17" s="17">
        <f>S17-0.75</f>
        <v>15.54</v>
      </c>
      <c r="V17" s="16">
        <f t="shared" si="0"/>
        <v>20.18181818181818</v>
      </c>
      <c r="W17" s="16">
        <f>SUM(V17+0.75)</f>
        <v>20.93181818181818</v>
      </c>
      <c r="X17" s="16"/>
    </row>
    <row r="18" spans="1:24" ht="49.9" customHeight="1" x14ac:dyDescent="0.7">
      <c r="A18" s="23">
        <v>719</v>
      </c>
      <c r="B18" s="22" t="s">
        <v>117</v>
      </c>
      <c r="C18" s="21"/>
      <c r="D18" s="34"/>
      <c r="E18" s="18"/>
      <c r="F18" s="18">
        <v>27.22</v>
      </c>
      <c r="G18" s="44">
        <f t="shared" si="1"/>
        <v>35.171428571428571</v>
      </c>
      <c r="H18" s="17">
        <f>F18-0.6</f>
        <v>26.619999999999997</v>
      </c>
      <c r="I18" s="16">
        <f t="shared" si="3"/>
        <v>34.571428571428569</v>
      </c>
      <c r="J18" s="16">
        <f>SUM(I18+0.6)</f>
        <v>35.171428571428571</v>
      </c>
      <c r="K18" s="16"/>
      <c r="L18" s="16"/>
      <c r="N18" s="65"/>
      <c r="O18" s="217" t="s">
        <v>127</v>
      </c>
      <c r="P18" s="32"/>
      <c r="Q18" s="431"/>
      <c r="R18" s="65"/>
      <c r="S18" s="115"/>
      <c r="T18" s="24"/>
      <c r="U18" s="17">
        <f t="shared" ref="U18:U25" si="6">S18-0.6</f>
        <v>-0.6</v>
      </c>
      <c r="V18" s="16">
        <f t="shared" si="0"/>
        <v>-0.77922077922077915</v>
      </c>
      <c r="W18" s="16">
        <f t="shared" ref="W18:W25" si="7">SUM(V18+0.6)</f>
        <v>-0.17922077922077917</v>
      </c>
      <c r="X18" s="16"/>
    </row>
    <row r="19" spans="1:24" ht="49.9" customHeight="1" x14ac:dyDescent="0.6">
      <c r="A19" s="23">
        <v>707</v>
      </c>
      <c r="B19" s="22" t="s">
        <v>205</v>
      </c>
      <c r="C19" s="21"/>
      <c r="D19" s="428"/>
      <c r="E19" s="18">
        <v>2</v>
      </c>
      <c r="F19" s="18">
        <v>18.23</v>
      </c>
      <c r="G19" s="44">
        <f t="shared" si="1"/>
        <v>23.496103896103897</v>
      </c>
      <c r="H19" s="17">
        <f>F19-0.6</f>
        <v>17.63</v>
      </c>
      <c r="I19" s="16">
        <f t="shared" si="3"/>
        <v>22.896103896103895</v>
      </c>
      <c r="J19" s="16">
        <f>SUM(I19+0.6)</f>
        <v>23.496103896103897</v>
      </c>
      <c r="K19" s="16"/>
      <c r="L19" s="16"/>
      <c r="N19" s="23">
        <v>322</v>
      </c>
      <c r="O19" s="22" t="s">
        <v>45</v>
      </c>
      <c r="P19" s="21"/>
      <c r="Q19" s="34"/>
      <c r="R19" s="18"/>
      <c r="S19" s="18">
        <v>23.22</v>
      </c>
      <c r="T19" s="18">
        <f>W19</f>
        <v>29.976623376623373</v>
      </c>
      <c r="U19" s="17">
        <f t="shared" si="6"/>
        <v>22.619999999999997</v>
      </c>
      <c r="V19" s="16">
        <f t="shared" si="0"/>
        <v>29.376623376623371</v>
      </c>
      <c r="W19" s="16">
        <f t="shared" si="7"/>
        <v>29.976623376623373</v>
      </c>
      <c r="X19" s="16"/>
    </row>
    <row r="20" spans="1:24" ht="49.9" customHeight="1" x14ac:dyDescent="0.7">
      <c r="A20" s="23">
        <v>728</v>
      </c>
      <c r="B20" s="22" t="s">
        <v>133</v>
      </c>
      <c r="C20" s="21"/>
      <c r="D20" s="20"/>
      <c r="E20" s="23"/>
      <c r="F20" s="18">
        <v>34.49</v>
      </c>
      <c r="G20" s="44">
        <f t="shared" si="1"/>
        <v>44.612987012987013</v>
      </c>
      <c r="H20" s="17">
        <f>F20-0.6</f>
        <v>33.89</v>
      </c>
      <c r="I20" s="16">
        <f t="shared" si="3"/>
        <v>44.012987012987011</v>
      </c>
      <c r="J20" s="16">
        <f>SUM(I20+0.6)</f>
        <v>44.612987012987013</v>
      </c>
      <c r="K20" s="16"/>
      <c r="L20" s="16"/>
      <c r="N20" s="29"/>
      <c r="O20" s="217" t="s">
        <v>125</v>
      </c>
      <c r="P20" s="32"/>
      <c r="Q20" s="431"/>
      <c r="R20" s="29"/>
      <c r="S20" s="115"/>
      <c r="T20" s="24"/>
      <c r="U20" s="17">
        <f t="shared" si="6"/>
        <v>-0.6</v>
      </c>
      <c r="V20" s="16">
        <f t="shared" si="0"/>
        <v>-0.77922077922077915</v>
      </c>
      <c r="W20" s="16">
        <f t="shared" si="7"/>
        <v>-0.17922077922077917</v>
      </c>
      <c r="X20" s="16"/>
    </row>
    <row r="21" spans="1:24" ht="49.9" customHeight="1" x14ac:dyDescent="0.6">
      <c r="A21" s="23">
        <v>729</v>
      </c>
      <c r="B21" s="22" t="s">
        <v>246</v>
      </c>
      <c r="C21" s="21"/>
      <c r="D21" s="20"/>
      <c r="E21" s="420"/>
      <c r="F21" s="72">
        <v>30.14</v>
      </c>
      <c r="G21" s="44">
        <f t="shared" si="1"/>
        <v>39.029350649350654</v>
      </c>
      <c r="H21" s="17">
        <f>F21-0.38</f>
        <v>29.76</v>
      </c>
      <c r="I21" s="16">
        <f t="shared" si="3"/>
        <v>38.649350649350652</v>
      </c>
      <c r="J21" s="16">
        <f>SUM(I21+0.38)</f>
        <v>39.029350649350654</v>
      </c>
      <c r="K21" s="16"/>
      <c r="L21" s="16"/>
      <c r="N21" s="23">
        <v>341</v>
      </c>
      <c r="O21" s="22" t="s">
        <v>79</v>
      </c>
      <c r="P21" s="21"/>
      <c r="Q21" s="34"/>
      <c r="R21" s="18"/>
      <c r="S21" s="18">
        <v>28.49</v>
      </c>
      <c r="T21" s="18">
        <f>W21</f>
        <v>36.820779220779215</v>
      </c>
      <c r="U21" s="17">
        <f t="shared" si="6"/>
        <v>27.889999999999997</v>
      </c>
      <c r="V21" s="16">
        <f t="shared" si="0"/>
        <v>36.220779220779214</v>
      </c>
      <c r="W21" s="16">
        <f t="shared" si="7"/>
        <v>36.820779220779215</v>
      </c>
      <c r="X21" s="16"/>
    </row>
    <row r="22" spans="1:24" ht="49.9" customHeight="1" x14ac:dyDescent="0.7">
      <c r="A22" s="65"/>
      <c r="B22" s="215" t="s">
        <v>132</v>
      </c>
      <c r="C22" s="27"/>
      <c r="D22" s="26"/>
      <c r="E22" s="431"/>
      <c r="F22" s="119"/>
      <c r="G22" s="118"/>
      <c r="H22" s="17"/>
      <c r="I22" s="16"/>
      <c r="J22" s="16"/>
      <c r="K22" s="16"/>
      <c r="L22" s="16"/>
      <c r="N22" s="29"/>
      <c r="O22" s="217" t="s">
        <v>122</v>
      </c>
      <c r="P22" s="32"/>
      <c r="Q22" s="431"/>
      <c r="R22" s="29"/>
      <c r="S22" s="114"/>
      <c r="T22" s="24"/>
      <c r="U22" s="17">
        <f t="shared" si="6"/>
        <v>-0.6</v>
      </c>
      <c r="V22" s="16">
        <f t="shared" si="0"/>
        <v>-0.77922077922077915</v>
      </c>
      <c r="W22" s="16">
        <f t="shared" si="7"/>
        <v>-0.17922077922077917</v>
      </c>
      <c r="X22" s="16"/>
    </row>
    <row r="23" spans="1:24" ht="49.9" customHeight="1" x14ac:dyDescent="0.6">
      <c r="A23" s="23">
        <v>157</v>
      </c>
      <c r="B23" s="22" t="s">
        <v>120</v>
      </c>
      <c r="C23" s="21"/>
      <c r="D23" s="34"/>
      <c r="E23" s="18" t="s">
        <v>35</v>
      </c>
      <c r="F23" s="18">
        <v>23.29</v>
      </c>
      <c r="G23" s="18">
        <f>J23</f>
        <v>30.02272727272727</v>
      </c>
      <c r="H23" s="17">
        <f>F23-0.75</f>
        <v>22.54</v>
      </c>
      <c r="I23" s="16">
        <f t="shared" ref="I23:I68" si="8">SUM(H23/0.77)</f>
        <v>29.27272727272727</v>
      </c>
      <c r="J23" s="16">
        <f>SUM(I23+0.75)</f>
        <v>30.02272727272727</v>
      </c>
      <c r="K23" s="16"/>
      <c r="L23" s="16"/>
      <c r="M23" s="16"/>
      <c r="N23" s="23">
        <v>361</v>
      </c>
      <c r="O23" s="22" t="s">
        <v>79</v>
      </c>
      <c r="P23" s="21"/>
      <c r="Q23" s="34"/>
      <c r="R23" s="18"/>
      <c r="S23" s="18">
        <v>28.49</v>
      </c>
      <c r="T23" s="18">
        <f t="shared" ref="T23:T33" si="9">W23</f>
        <v>36.820779220779215</v>
      </c>
      <c r="U23" s="17">
        <f t="shared" si="6"/>
        <v>27.889999999999997</v>
      </c>
      <c r="V23" s="16">
        <f t="shared" si="0"/>
        <v>36.220779220779214</v>
      </c>
      <c r="W23" s="16">
        <f t="shared" si="7"/>
        <v>36.820779220779215</v>
      </c>
      <c r="X23" s="16"/>
    </row>
    <row r="24" spans="1:24" ht="49.9" customHeight="1" x14ac:dyDescent="0.7">
      <c r="A24" s="65"/>
      <c r="B24" s="215" t="s">
        <v>130</v>
      </c>
      <c r="C24" s="27"/>
      <c r="D24" s="107"/>
      <c r="E24" s="431"/>
      <c r="F24" s="65"/>
      <c r="G24" s="79"/>
      <c r="H24" s="17">
        <f>F24-0.6</f>
        <v>-0.6</v>
      </c>
      <c r="I24" s="16">
        <f t="shared" si="8"/>
        <v>-0.77922077922077915</v>
      </c>
      <c r="J24" s="16">
        <f>SUM(I24+0.6)</f>
        <v>-0.17922077922077917</v>
      </c>
      <c r="K24" s="16"/>
      <c r="L24" s="16"/>
      <c r="N24" s="23">
        <v>362</v>
      </c>
      <c r="O24" s="22" t="s">
        <v>45</v>
      </c>
      <c r="P24" s="21"/>
      <c r="Q24" s="34"/>
      <c r="R24" s="18"/>
      <c r="S24" s="18">
        <v>23.22</v>
      </c>
      <c r="T24" s="18">
        <f t="shared" si="9"/>
        <v>29.976623376623373</v>
      </c>
      <c r="U24" s="17">
        <f t="shared" si="6"/>
        <v>22.619999999999997</v>
      </c>
      <c r="V24" s="16">
        <f t="shared" si="0"/>
        <v>29.376623376623371</v>
      </c>
      <c r="W24" s="16">
        <f t="shared" si="7"/>
        <v>29.976623376623373</v>
      </c>
      <c r="X24" s="16"/>
    </row>
    <row r="25" spans="1:24" ht="49.9" customHeight="1" x14ac:dyDescent="0.6">
      <c r="A25" s="23">
        <v>167</v>
      </c>
      <c r="B25" s="22" t="s">
        <v>120</v>
      </c>
      <c r="C25" s="21"/>
      <c r="D25" s="34"/>
      <c r="E25" s="18" t="s">
        <v>35</v>
      </c>
      <c r="F25" s="18">
        <v>23.29</v>
      </c>
      <c r="G25" s="44">
        <f>J25</f>
        <v>30.02272727272727</v>
      </c>
      <c r="H25" s="17">
        <f>F25-0.75</f>
        <v>22.54</v>
      </c>
      <c r="I25" s="16">
        <f t="shared" si="8"/>
        <v>29.27272727272727</v>
      </c>
      <c r="J25" s="16">
        <f>SUM(I25+0.75)</f>
        <v>30.02272727272727</v>
      </c>
      <c r="K25" s="16"/>
      <c r="L25" s="16"/>
      <c r="N25" s="23">
        <v>365</v>
      </c>
      <c r="O25" s="22" t="s">
        <v>30</v>
      </c>
      <c r="P25" s="21"/>
      <c r="Q25" s="34"/>
      <c r="R25" s="18"/>
      <c r="S25" s="18">
        <v>23.22</v>
      </c>
      <c r="T25" s="18">
        <f t="shared" si="9"/>
        <v>29.976623376623373</v>
      </c>
      <c r="U25" s="17">
        <f t="shared" si="6"/>
        <v>22.619999999999997</v>
      </c>
      <c r="V25" s="16">
        <f t="shared" si="0"/>
        <v>29.376623376623371</v>
      </c>
      <c r="W25" s="16">
        <f t="shared" si="7"/>
        <v>29.976623376623373</v>
      </c>
      <c r="X25" s="16"/>
    </row>
    <row r="26" spans="1:24" ht="49.9" customHeight="1" x14ac:dyDescent="0.7">
      <c r="A26" s="65"/>
      <c r="B26" s="215" t="s">
        <v>129</v>
      </c>
      <c r="C26" s="27"/>
      <c r="D26" s="107"/>
      <c r="E26" s="430"/>
      <c r="F26" s="114"/>
      <c r="G26" s="24"/>
      <c r="H26" s="17">
        <f>F26-0.6</f>
        <v>-0.6</v>
      </c>
      <c r="I26" s="16">
        <f t="shared" si="8"/>
        <v>-0.77922077922077915</v>
      </c>
      <c r="J26" s="16">
        <f>SUM(I26+0.6)</f>
        <v>-0.17922077922077917</v>
      </c>
      <c r="K26" s="16"/>
      <c r="L26" s="16"/>
      <c r="N26" s="23">
        <v>366</v>
      </c>
      <c r="O26" s="22" t="s">
        <v>121</v>
      </c>
      <c r="P26" s="21"/>
      <c r="Q26" s="34"/>
      <c r="R26" s="18">
        <v>1</v>
      </c>
      <c r="S26" s="18">
        <v>15.68</v>
      </c>
      <c r="T26" s="18">
        <f t="shared" si="9"/>
        <v>20.229220779220778</v>
      </c>
      <c r="U26" s="17">
        <f>S26-0.45</f>
        <v>15.23</v>
      </c>
      <c r="V26" s="16">
        <f t="shared" si="0"/>
        <v>19.779220779220779</v>
      </c>
      <c r="W26" s="16">
        <f>SUM(V26+0.45)</f>
        <v>20.229220779220778</v>
      </c>
      <c r="X26" s="16"/>
    </row>
    <row r="27" spans="1:24" ht="49.9" customHeight="1" x14ac:dyDescent="0.6">
      <c r="A27" s="23">
        <v>176</v>
      </c>
      <c r="B27" s="22" t="s">
        <v>58</v>
      </c>
      <c r="C27" s="21"/>
      <c r="D27" s="34"/>
      <c r="E27" s="18" t="s">
        <v>35</v>
      </c>
      <c r="F27" s="18">
        <v>14.4</v>
      </c>
      <c r="G27" s="44">
        <f>J27</f>
        <v>18.587792207792205</v>
      </c>
      <c r="H27" s="17">
        <f>F27-0.38</f>
        <v>14.02</v>
      </c>
      <c r="I27" s="16">
        <f t="shared" si="8"/>
        <v>18.207792207792206</v>
      </c>
      <c r="J27" s="16">
        <f>SUM(I27+0.38)</f>
        <v>18.587792207792205</v>
      </c>
      <c r="K27" s="16"/>
      <c r="L27" s="16"/>
      <c r="N27" s="23">
        <v>378</v>
      </c>
      <c r="O27" s="22" t="s">
        <v>327</v>
      </c>
      <c r="P27" s="21"/>
      <c r="Q27" s="34"/>
      <c r="R27" s="18">
        <v>1</v>
      </c>
      <c r="S27" s="18">
        <v>15.68</v>
      </c>
      <c r="T27" s="18">
        <f t="shared" si="9"/>
        <v>20.229220779220778</v>
      </c>
      <c r="U27" s="17">
        <f>S27-0.45</f>
        <v>15.23</v>
      </c>
      <c r="V27" s="16">
        <f t="shared" si="0"/>
        <v>19.779220779220779</v>
      </c>
      <c r="W27" s="16">
        <f>SUM(V27+0.45)</f>
        <v>20.229220779220778</v>
      </c>
      <c r="X27" s="16"/>
    </row>
    <row r="28" spans="1:24" ht="49.9" customHeight="1" x14ac:dyDescent="0.6">
      <c r="A28" s="63">
        <v>178</v>
      </c>
      <c r="B28" s="22" t="s">
        <v>120</v>
      </c>
      <c r="C28" s="21"/>
      <c r="D28" s="34"/>
      <c r="E28" s="18" t="s">
        <v>35</v>
      </c>
      <c r="F28" s="18">
        <v>23.29</v>
      </c>
      <c r="G28" s="18">
        <f>J28</f>
        <v>30.02272727272727</v>
      </c>
      <c r="H28" s="17">
        <f>F28-0.75</f>
        <v>22.54</v>
      </c>
      <c r="I28" s="16">
        <f t="shared" si="8"/>
        <v>29.27272727272727</v>
      </c>
      <c r="J28" s="16">
        <f>SUM(I28+0.75)</f>
        <v>30.02272727272727</v>
      </c>
      <c r="K28" s="16"/>
      <c r="L28" s="16"/>
      <c r="N28" s="23">
        <v>363</v>
      </c>
      <c r="O28" s="22" t="s">
        <v>68</v>
      </c>
      <c r="P28" s="21"/>
      <c r="Q28" s="34"/>
      <c r="R28" s="18">
        <v>2</v>
      </c>
      <c r="S28" s="18">
        <v>19.63</v>
      </c>
      <c r="T28" s="18">
        <f t="shared" si="9"/>
        <v>25.314285714285713</v>
      </c>
      <c r="U28" s="97">
        <f>S28-0.6</f>
        <v>19.029999999999998</v>
      </c>
      <c r="V28" s="113">
        <f t="shared" si="0"/>
        <v>24.714285714285712</v>
      </c>
      <c r="W28" s="113">
        <f>SUM(V28+0.6)</f>
        <v>25.314285714285713</v>
      </c>
      <c r="X28" s="16"/>
    </row>
    <row r="29" spans="1:24" ht="49.9" customHeight="1" x14ac:dyDescent="0.7">
      <c r="A29" s="65"/>
      <c r="B29" s="217" t="s">
        <v>126</v>
      </c>
      <c r="C29" s="32"/>
      <c r="D29" s="26"/>
      <c r="E29" s="116"/>
      <c r="F29" s="111"/>
      <c r="G29" s="79"/>
      <c r="H29" s="17">
        <f>F29-0.36</f>
        <v>-0.36</v>
      </c>
      <c r="I29" s="16">
        <f t="shared" si="8"/>
        <v>-0.46753246753246752</v>
      </c>
      <c r="J29" s="16">
        <f>SUM(I29+0.36)</f>
        <v>-0.10753246753246753</v>
      </c>
      <c r="K29" s="16"/>
      <c r="L29" s="16"/>
      <c r="N29" s="23">
        <v>367</v>
      </c>
      <c r="O29" s="22" t="s">
        <v>120</v>
      </c>
      <c r="P29" s="728"/>
      <c r="Q29" s="729"/>
      <c r="R29" s="18" t="s">
        <v>35</v>
      </c>
      <c r="S29" s="18">
        <v>25.29</v>
      </c>
      <c r="T29" s="18">
        <f t="shared" si="9"/>
        <v>32.620129870129873</v>
      </c>
      <c r="U29" s="17">
        <f>S29-0.75</f>
        <v>24.54</v>
      </c>
      <c r="V29" s="16">
        <f t="shared" si="0"/>
        <v>31.870129870129869</v>
      </c>
      <c r="W29" s="16">
        <f>SUM(V29+0.75)</f>
        <v>32.620129870129873</v>
      </c>
      <c r="X29" s="16"/>
    </row>
    <row r="30" spans="1:24" ht="49.9" customHeight="1" x14ac:dyDescent="0.6">
      <c r="A30" s="23">
        <v>120</v>
      </c>
      <c r="B30" s="22" t="s">
        <v>124</v>
      </c>
      <c r="C30" s="21"/>
      <c r="D30" s="34"/>
      <c r="E30" s="18"/>
      <c r="F30" s="44">
        <v>24.14</v>
      </c>
      <c r="G30" s="44">
        <f t="shared" ref="G30:G44" si="10">J30</f>
        <v>31.171428571428571</v>
      </c>
      <c r="H30" s="17">
        <f t="shared" ref="H30:H36" si="11">F30-0.6</f>
        <v>23.54</v>
      </c>
      <c r="I30" s="16">
        <f t="shared" si="8"/>
        <v>30.571428571428569</v>
      </c>
      <c r="J30" s="16">
        <f t="shared" ref="J30:J36" si="12">SUM(I30+0.6)</f>
        <v>31.171428571428571</v>
      </c>
      <c r="K30" s="16"/>
      <c r="L30" s="16"/>
      <c r="N30" s="23">
        <v>379</v>
      </c>
      <c r="O30" s="22" t="s">
        <v>194</v>
      </c>
      <c r="P30" s="21"/>
      <c r="Q30" s="34"/>
      <c r="R30" s="18">
        <v>2</v>
      </c>
      <c r="S30" s="18">
        <v>19.63</v>
      </c>
      <c r="T30" s="18">
        <f t="shared" si="9"/>
        <v>25.314285714285713</v>
      </c>
      <c r="U30" s="17">
        <f>S30-0.6</f>
        <v>19.029999999999998</v>
      </c>
      <c r="V30" s="16">
        <f t="shared" si="0"/>
        <v>24.714285714285712</v>
      </c>
      <c r="W30" s="16">
        <f>SUM(V30+0.6)</f>
        <v>25.314285714285713</v>
      </c>
      <c r="X30" s="16"/>
    </row>
    <row r="31" spans="1:24" ht="49.9" customHeight="1" x14ac:dyDescent="0.6">
      <c r="A31" s="23">
        <v>121</v>
      </c>
      <c r="B31" s="22" t="s">
        <v>79</v>
      </c>
      <c r="C31" s="21"/>
      <c r="D31" s="34"/>
      <c r="E31" s="23"/>
      <c r="F31" s="18">
        <v>25.73</v>
      </c>
      <c r="G31" s="44">
        <f t="shared" si="10"/>
        <v>33.236363636363635</v>
      </c>
      <c r="H31" s="17">
        <f t="shared" si="11"/>
        <v>25.13</v>
      </c>
      <c r="I31" s="16">
        <f t="shared" si="8"/>
        <v>32.636363636363633</v>
      </c>
      <c r="J31" s="16">
        <f t="shared" si="12"/>
        <v>33.236363636363635</v>
      </c>
      <c r="K31" s="16"/>
      <c r="L31" s="16"/>
      <c r="N31" s="23">
        <v>375</v>
      </c>
      <c r="O31" s="22" t="s">
        <v>118</v>
      </c>
      <c r="P31" s="21"/>
      <c r="Q31" s="420"/>
      <c r="R31" s="23"/>
      <c r="S31" s="18">
        <v>30.23</v>
      </c>
      <c r="T31" s="18">
        <f t="shared" si="9"/>
        <v>39.080519480519477</v>
      </c>
      <c r="U31" s="17">
        <f>S31-0.6</f>
        <v>29.63</v>
      </c>
      <c r="V31" s="16">
        <f t="shared" si="0"/>
        <v>38.480519480519476</v>
      </c>
      <c r="W31" s="16">
        <f>SUM(V31+0.6)</f>
        <v>39.080519480519477</v>
      </c>
      <c r="X31" s="16"/>
    </row>
    <row r="32" spans="1:24" ht="49.9" customHeight="1" x14ac:dyDescent="0.6">
      <c r="A32" s="23">
        <v>122</v>
      </c>
      <c r="B32" s="22" t="s">
        <v>45</v>
      </c>
      <c r="C32" s="21"/>
      <c r="D32" s="20"/>
      <c r="E32" s="18" t="s">
        <v>35</v>
      </c>
      <c r="F32" s="18">
        <v>19.82</v>
      </c>
      <c r="G32" s="44">
        <f t="shared" si="10"/>
        <v>25.56103896103896</v>
      </c>
      <c r="H32" s="17">
        <f t="shared" si="11"/>
        <v>19.22</v>
      </c>
      <c r="I32" s="16">
        <f t="shared" si="8"/>
        <v>24.961038961038959</v>
      </c>
      <c r="J32" s="16">
        <f t="shared" si="12"/>
        <v>25.56103896103896</v>
      </c>
      <c r="K32" s="16"/>
      <c r="L32" s="16"/>
      <c r="N32" s="23">
        <v>369</v>
      </c>
      <c r="O32" s="22" t="s">
        <v>82</v>
      </c>
      <c r="P32" s="21"/>
      <c r="Q32" s="34"/>
      <c r="R32" s="18" t="s">
        <v>35</v>
      </c>
      <c r="S32" s="18">
        <v>22.04</v>
      </c>
      <c r="T32" s="18">
        <f t="shared" si="9"/>
        <v>28.444155844155841</v>
      </c>
      <c r="U32" s="17">
        <f>S32-0.6</f>
        <v>21.439999999999998</v>
      </c>
      <c r="V32" s="16">
        <f t="shared" si="0"/>
        <v>27.844155844155839</v>
      </c>
      <c r="W32" s="16">
        <f>SUM(V32+0.6)</f>
        <v>28.444155844155841</v>
      </c>
      <c r="X32" s="16"/>
    </row>
    <row r="33" spans="1:24" ht="49.9" customHeight="1" x14ac:dyDescent="0.6">
      <c r="A33" s="23">
        <v>123</v>
      </c>
      <c r="B33" s="22" t="s">
        <v>41</v>
      </c>
      <c r="C33" s="21"/>
      <c r="D33" s="34"/>
      <c r="E33" s="23"/>
      <c r="F33" s="18">
        <v>25.73</v>
      </c>
      <c r="G33" s="44">
        <f t="shared" si="10"/>
        <v>33.236363636363635</v>
      </c>
      <c r="H33" s="17">
        <f t="shared" si="11"/>
        <v>25.13</v>
      </c>
      <c r="I33" s="16">
        <f t="shared" si="8"/>
        <v>32.636363636363633</v>
      </c>
      <c r="J33" s="16">
        <f t="shared" si="12"/>
        <v>33.236363636363635</v>
      </c>
      <c r="K33" s="16"/>
      <c r="L33" s="16"/>
      <c r="N33" s="23">
        <v>377</v>
      </c>
      <c r="O33" s="22" t="s">
        <v>58</v>
      </c>
      <c r="P33" s="21"/>
      <c r="Q33" s="34"/>
      <c r="R33" s="18"/>
      <c r="S33" s="18">
        <v>29.5</v>
      </c>
      <c r="T33" s="18">
        <f t="shared" si="9"/>
        <v>38.198181818181823</v>
      </c>
      <c r="U33" s="17">
        <f>S33-0.38</f>
        <v>29.12</v>
      </c>
      <c r="V33" s="16">
        <f t="shared" si="0"/>
        <v>37.81818181818182</v>
      </c>
      <c r="W33" s="16">
        <f>SUM(V33+0.38)</f>
        <v>38.198181818181823</v>
      </c>
      <c r="X33" s="16"/>
    </row>
    <row r="34" spans="1:24" ht="49.9" customHeight="1" x14ac:dyDescent="0.7">
      <c r="A34" s="23">
        <v>124</v>
      </c>
      <c r="B34" s="22" t="s">
        <v>63</v>
      </c>
      <c r="C34" s="21"/>
      <c r="D34" s="34"/>
      <c r="E34" s="23"/>
      <c r="F34" s="18">
        <v>31.59</v>
      </c>
      <c r="G34" s="44">
        <f t="shared" si="10"/>
        <v>40.846753246753245</v>
      </c>
      <c r="H34" s="17">
        <f t="shared" si="11"/>
        <v>30.99</v>
      </c>
      <c r="I34" s="16">
        <f t="shared" si="8"/>
        <v>40.246753246753244</v>
      </c>
      <c r="J34" s="16">
        <f t="shared" si="12"/>
        <v>40.846753246753245</v>
      </c>
      <c r="K34" s="16"/>
      <c r="L34" s="16"/>
      <c r="N34" s="29"/>
      <c r="O34" s="215" t="s">
        <v>437</v>
      </c>
      <c r="P34" s="27"/>
      <c r="Q34" s="431"/>
      <c r="R34" s="112"/>
      <c r="S34" s="110"/>
      <c r="T34" s="24"/>
      <c r="U34" s="17">
        <f>S34-0.6</f>
        <v>-0.6</v>
      </c>
      <c r="V34" s="16">
        <f>SUM(U35/0.77)</f>
        <v>40.311688311688307</v>
      </c>
      <c r="W34" s="16"/>
      <c r="X34" s="16"/>
    </row>
    <row r="35" spans="1:24" ht="49.9" customHeight="1" x14ac:dyDescent="0.6">
      <c r="A35" s="23">
        <v>126</v>
      </c>
      <c r="B35" s="22" t="s">
        <v>68</v>
      </c>
      <c r="C35" s="21"/>
      <c r="D35" s="428"/>
      <c r="E35" s="18"/>
      <c r="F35" s="18">
        <v>20.23</v>
      </c>
      <c r="G35" s="44">
        <f t="shared" si="10"/>
        <v>26.093506493506492</v>
      </c>
      <c r="H35" s="17">
        <f t="shared" si="11"/>
        <v>19.63</v>
      </c>
      <c r="I35" s="16">
        <f t="shared" si="8"/>
        <v>25.493506493506491</v>
      </c>
      <c r="J35" s="16">
        <f t="shared" si="12"/>
        <v>26.093506493506492</v>
      </c>
      <c r="K35" s="16"/>
      <c r="L35" s="16"/>
      <c r="N35" s="23">
        <v>381</v>
      </c>
      <c r="O35" s="22" t="s">
        <v>79</v>
      </c>
      <c r="P35" s="21"/>
      <c r="Q35" s="34"/>
      <c r="R35" s="18"/>
      <c r="S35" s="18">
        <v>31.64</v>
      </c>
      <c r="T35" s="18">
        <f>W35</f>
        <v>40.911688311688309</v>
      </c>
      <c r="U35" s="17">
        <f>S35-0.6</f>
        <v>31.04</v>
      </c>
      <c r="V35" s="16">
        <f>SUM(U35/0.77)</f>
        <v>40.311688311688307</v>
      </c>
      <c r="W35" s="16">
        <f>SUM(V35+0.6)</f>
        <v>40.911688311688309</v>
      </c>
      <c r="X35" s="16"/>
    </row>
    <row r="36" spans="1:24" ht="49.9" customHeight="1" x14ac:dyDescent="0.7">
      <c r="A36" s="23">
        <v>127</v>
      </c>
      <c r="B36" s="22" t="s">
        <v>30</v>
      </c>
      <c r="C36" s="21"/>
      <c r="D36" s="20"/>
      <c r="E36" s="18" t="s">
        <v>35</v>
      </c>
      <c r="F36" s="18">
        <v>19.82</v>
      </c>
      <c r="G36" s="44">
        <f t="shared" si="10"/>
        <v>25.56103896103896</v>
      </c>
      <c r="H36" s="17">
        <f t="shared" si="11"/>
        <v>19.22</v>
      </c>
      <c r="I36" s="16">
        <f t="shared" si="8"/>
        <v>24.961038961038959</v>
      </c>
      <c r="J36" s="16">
        <f t="shared" si="12"/>
        <v>25.56103896103896</v>
      </c>
      <c r="K36" s="16"/>
      <c r="L36" s="16"/>
      <c r="N36" s="69"/>
      <c r="O36" s="216" t="s">
        <v>193</v>
      </c>
      <c r="P36" s="78"/>
      <c r="Q36" s="188"/>
      <c r="R36" s="80"/>
      <c r="S36" s="80"/>
      <c r="T36" s="80"/>
      <c r="U36" s="17"/>
      <c r="V36" s="16"/>
      <c r="W36" s="16"/>
      <c r="X36" s="16"/>
    </row>
    <row r="37" spans="1:24" ht="49.9" customHeight="1" x14ac:dyDescent="0.6">
      <c r="A37" s="23">
        <v>128</v>
      </c>
      <c r="B37" s="22" t="s">
        <v>103</v>
      </c>
      <c r="C37" s="732"/>
      <c r="D37" s="733"/>
      <c r="E37" s="18" t="s">
        <v>35</v>
      </c>
      <c r="F37" s="18">
        <v>14.17</v>
      </c>
      <c r="G37" s="44">
        <f t="shared" si="10"/>
        <v>18.268181818181819</v>
      </c>
      <c r="H37" s="17">
        <f>F37-0.45</f>
        <v>13.72</v>
      </c>
      <c r="I37" s="16">
        <f t="shared" si="8"/>
        <v>17.81818181818182</v>
      </c>
      <c r="J37" s="16">
        <f>SUM(I37+0.45)</f>
        <v>18.268181818181819</v>
      </c>
      <c r="K37" s="16"/>
      <c r="L37" s="16"/>
      <c r="N37" s="23">
        <v>390</v>
      </c>
      <c r="O37" s="22" t="s">
        <v>79</v>
      </c>
      <c r="P37" s="21"/>
      <c r="Q37" s="34"/>
      <c r="R37" s="18"/>
      <c r="S37" s="18">
        <v>31.64</v>
      </c>
      <c r="T37" s="18">
        <f>W37</f>
        <v>40.911688311688309</v>
      </c>
      <c r="U37" s="17">
        <f>S37-0.6</f>
        <v>31.04</v>
      </c>
      <c r="V37" s="16">
        <f>SUM(U37/0.77)</f>
        <v>40.311688311688307</v>
      </c>
      <c r="W37" s="16">
        <f>SUM(V37+0.6)</f>
        <v>40.911688311688309</v>
      </c>
      <c r="X37" s="16"/>
    </row>
    <row r="38" spans="1:24" ht="49.9" customHeight="1" x14ac:dyDescent="0.6">
      <c r="A38" s="23">
        <v>131</v>
      </c>
      <c r="B38" s="22" t="s">
        <v>62</v>
      </c>
      <c r="C38" s="21"/>
      <c r="D38" s="34"/>
      <c r="E38" s="18"/>
      <c r="F38" s="18">
        <v>17.79</v>
      </c>
      <c r="G38" s="44">
        <f t="shared" si="10"/>
        <v>22.924675324675324</v>
      </c>
      <c r="H38" s="17">
        <f>F38-0.6</f>
        <v>17.189999999999998</v>
      </c>
      <c r="I38" s="16">
        <f t="shared" si="8"/>
        <v>22.324675324675322</v>
      </c>
      <c r="J38" s="16">
        <f>SUM(I38+0.6)</f>
        <v>22.924675324675324</v>
      </c>
      <c r="K38" s="16"/>
      <c r="L38" s="16"/>
      <c r="N38" s="23">
        <v>392</v>
      </c>
      <c r="O38" s="22" t="s">
        <v>45</v>
      </c>
      <c r="P38" s="21"/>
      <c r="Q38" s="34"/>
      <c r="R38" s="18"/>
      <c r="S38" s="18">
        <v>26.22</v>
      </c>
      <c r="T38" s="18">
        <f>W38</f>
        <v>33.872727272727268</v>
      </c>
      <c r="U38" s="17">
        <f>S38-0.6</f>
        <v>25.619999999999997</v>
      </c>
      <c r="V38" s="16">
        <f>SUM(U38/0.77)</f>
        <v>33.272727272727266</v>
      </c>
      <c r="W38" s="16">
        <f>SUM(V38+0.6)</f>
        <v>33.872727272727268</v>
      </c>
      <c r="X38" s="16"/>
    </row>
    <row r="39" spans="1:24" ht="49.9" customHeight="1" x14ac:dyDescent="0.6">
      <c r="A39" s="23">
        <v>135</v>
      </c>
      <c r="B39" s="22" t="s">
        <v>16</v>
      </c>
      <c r="C39" s="21"/>
      <c r="D39" s="34"/>
      <c r="E39" s="23"/>
      <c r="F39" s="18">
        <v>35.1</v>
      </c>
      <c r="G39" s="44">
        <f t="shared" si="10"/>
        <v>45.494805194805195</v>
      </c>
      <c r="H39" s="17">
        <f>F39-0.3</f>
        <v>34.800000000000004</v>
      </c>
      <c r="I39" s="16">
        <f t="shared" si="8"/>
        <v>45.194805194805198</v>
      </c>
      <c r="J39" s="16">
        <f>SUM(I39+0.3)</f>
        <v>45.494805194805195</v>
      </c>
      <c r="K39" s="16"/>
      <c r="L39" s="16"/>
      <c r="N39" s="99">
        <v>395</v>
      </c>
      <c r="O39" s="22" t="s">
        <v>30</v>
      </c>
      <c r="P39" s="21"/>
      <c r="Q39" s="34"/>
      <c r="R39" s="18"/>
      <c r="S39" s="18">
        <v>26.22</v>
      </c>
      <c r="T39" s="18">
        <f>W39</f>
        <v>33.872727272727268</v>
      </c>
      <c r="U39" s="17">
        <f>S39-0.6</f>
        <v>25.619999999999997</v>
      </c>
      <c r="V39" s="16">
        <f>SUM(U39/0.77)</f>
        <v>33.272727272727266</v>
      </c>
      <c r="W39" s="16">
        <f>SUM(V39+0.6)</f>
        <v>33.872727272727268</v>
      </c>
      <c r="X39" s="16"/>
    </row>
    <row r="40" spans="1:24" ht="49.9" customHeight="1" x14ac:dyDescent="0.6">
      <c r="A40" s="23">
        <v>136</v>
      </c>
      <c r="B40" s="22" t="s">
        <v>58</v>
      </c>
      <c r="C40" s="21"/>
      <c r="D40" s="20"/>
      <c r="E40" s="34"/>
      <c r="F40" s="18">
        <v>26.35</v>
      </c>
      <c r="G40" s="44">
        <f t="shared" si="10"/>
        <v>34.107272727272729</v>
      </c>
      <c r="H40" s="17">
        <f>F40-0.38</f>
        <v>25.970000000000002</v>
      </c>
      <c r="I40" s="16">
        <f t="shared" si="8"/>
        <v>33.727272727272727</v>
      </c>
      <c r="J40" s="16">
        <f>SUM(I40+0.38)</f>
        <v>34.107272727272729</v>
      </c>
      <c r="K40" s="16"/>
      <c r="L40" s="16"/>
      <c r="N40" s="99">
        <v>398</v>
      </c>
      <c r="O40" s="22" t="s">
        <v>119</v>
      </c>
      <c r="P40" s="732"/>
      <c r="Q40" s="733"/>
      <c r="R40" s="18"/>
      <c r="S40" s="18">
        <v>18.170000000000002</v>
      </c>
      <c r="T40" s="44">
        <f>W40</f>
        <v>23.462987012987014</v>
      </c>
      <c r="U40" s="17">
        <f>S40-0.45</f>
        <v>17.720000000000002</v>
      </c>
      <c r="V40" s="16">
        <f>SUM(U40/0.77)</f>
        <v>23.012987012987015</v>
      </c>
      <c r="W40" s="16">
        <f>SUM(V40+0.45)</f>
        <v>23.462987012987014</v>
      </c>
      <c r="X40" s="16"/>
    </row>
    <row r="41" spans="1:24" ht="49.9" customHeight="1" x14ac:dyDescent="0.7">
      <c r="A41" s="23">
        <v>137</v>
      </c>
      <c r="B41" s="22" t="s">
        <v>120</v>
      </c>
      <c r="C41" s="21"/>
      <c r="D41" s="34"/>
      <c r="E41" s="18">
        <v>2</v>
      </c>
      <c r="F41" s="18">
        <v>23.29</v>
      </c>
      <c r="G41" s="44">
        <f t="shared" si="10"/>
        <v>30.02272727272727</v>
      </c>
      <c r="H41" s="17">
        <f>F41-0.75</f>
        <v>22.54</v>
      </c>
      <c r="I41" s="16">
        <f t="shared" si="8"/>
        <v>29.27272727272727</v>
      </c>
      <c r="J41" s="16">
        <f>SUM(I41+0.75)</f>
        <v>30.02272727272727</v>
      </c>
      <c r="K41" s="16"/>
      <c r="L41" s="16"/>
      <c r="N41" s="75"/>
      <c r="O41" s="216" t="s">
        <v>236</v>
      </c>
      <c r="P41" s="74"/>
      <c r="Q41" s="194"/>
      <c r="R41" s="222"/>
      <c r="S41" s="222"/>
      <c r="T41" s="222"/>
      <c r="U41" s="17"/>
      <c r="V41" s="16"/>
      <c r="W41" s="16"/>
      <c r="X41" s="16"/>
    </row>
    <row r="42" spans="1:24" ht="49.9" customHeight="1" x14ac:dyDescent="0.6">
      <c r="A42" s="23">
        <v>138</v>
      </c>
      <c r="B42" s="22" t="s">
        <v>119</v>
      </c>
      <c r="C42" s="732"/>
      <c r="D42" s="733"/>
      <c r="E42" s="18" t="s">
        <v>35</v>
      </c>
      <c r="F42" s="18">
        <v>14.17</v>
      </c>
      <c r="G42" s="44">
        <f t="shared" si="10"/>
        <v>18.268181818181819</v>
      </c>
      <c r="H42" s="17">
        <f>F42-0.45</f>
        <v>13.72</v>
      </c>
      <c r="I42" s="16">
        <f t="shared" si="8"/>
        <v>17.81818181818182</v>
      </c>
      <c r="J42" s="16">
        <f>SUM(I42+0.45)</f>
        <v>18.268181818181819</v>
      </c>
      <c r="K42" s="16"/>
      <c r="L42" s="16"/>
      <c r="N42" s="23">
        <v>330</v>
      </c>
      <c r="O42" s="22" t="s">
        <v>79</v>
      </c>
      <c r="P42" s="21"/>
      <c r="Q42" s="34"/>
      <c r="R42" s="18"/>
      <c r="S42" s="18">
        <v>31.64</v>
      </c>
      <c r="T42" s="18">
        <f>W42</f>
        <v>40.911688311688309</v>
      </c>
      <c r="U42" s="17">
        <f>S42-0.6</f>
        <v>31.04</v>
      </c>
      <c r="V42" s="16">
        <f>SUM(U42/0.77)</f>
        <v>40.311688311688307</v>
      </c>
      <c r="W42" s="16">
        <f>SUM(V42+0.6)</f>
        <v>40.911688311688309</v>
      </c>
      <c r="X42" s="16"/>
    </row>
    <row r="43" spans="1:24" ht="49.9" customHeight="1" x14ac:dyDescent="0.6">
      <c r="A43" s="23">
        <v>734</v>
      </c>
      <c r="B43" s="22" t="s">
        <v>118</v>
      </c>
      <c r="C43" s="21"/>
      <c r="D43" s="34"/>
      <c r="E43" s="18"/>
      <c r="F43" s="18">
        <v>27.22</v>
      </c>
      <c r="G43" s="44">
        <f t="shared" si="10"/>
        <v>35.171428571428571</v>
      </c>
      <c r="H43" s="17">
        <f>F43-0.6</f>
        <v>26.619999999999997</v>
      </c>
      <c r="I43" s="16">
        <f t="shared" si="8"/>
        <v>34.571428571428569</v>
      </c>
      <c r="J43" s="16">
        <f>SUM(I43+0.6)</f>
        <v>35.171428571428571</v>
      </c>
      <c r="K43" s="16"/>
      <c r="L43" s="16"/>
      <c r="N43" s="23">
        <v>332</v>
      </c>
      <c r="O43" s="22" t="s">
        <v>45</v>
      </c>
      <c r="P43" s="21"/>
      <c r="Q43" s="34"/>
      <c r="R43" s="18"/>
      <c r="S43" s="18">
        <v>26.22</v>
      </c>
      <c r="T43" s="18">
        <f>W43</f>
        <v>33.872727272727268</v>
      </c>
      <c r="U43" s="17">
        <f>S43-0.6</f>
        <v>25.619999999999997</v>
      </c>
      <c r="V43" s="16">
        <f>SUM(U43/0.77)</f>
        <v>33.272727272727266</v>
      </c>
      <c r="W43" s="16">
        <f>SUM(V43+0.6)</f>
        <v>33.872727272727268</v>
      </c>
      <c r="X43" s="16"/>
    </row>
    <row r="44" spans="1:24" ht="49.9" customHeight="1" x14ac:dyDescent="0.6">
      <c r="A44" s="23">
        <v>737</v>
      </c>
      <c r="B44" s="22" t="s">
        <v>206</v>
      </c>
      <c r="C44" s="21"/>
      <c r="D44" s="428"/>
      <c r="E44" s="18">
        <v>2</v>
      </c>
      <c r="F44" s="18">
        <v>18.23</v>
      </c>
      <c r="G44" s="44">
        <f t="shared" si="10"/>
        <v>23.496103896103897</v>
      </c>
      <c r="H44" s="17">
        <f>F44-0.6</f>
        <v>17.63</v>
      </c>
      <c r="I44" s="16">
        <f t="shared" si="8"/>
        <v>22.896103896103895</v>
      </c>
      <c r="J44" s="16">
        <f>SUM(I44+0.6)</f>
        <v>23.496103896103897</v>
      </c>
      <c r="K44" s="16"/>
      <c r="L44" s="16"/>
      <c r="N44" s="23">
        <v>331</v>
      </c>
      <c r="O44" s="22" t="s">
        <v>30</v>
      </c>
      <c r="P44" s="21"/>
      <c r="Q44" s="34"/>
      <c r="R44" s="18"/>
      <c r="S44" s="18">
        <v>26.22</v>
      </c>
      <c r="T44" s="18">
        <f>W44</f>
        <v>33.872727272727268</v>
      </c>
      <c r="U44" s="17">
        <f>S44-0.6</f>
        <v>25.619999999999997</v>
      </c>
      <c r="V44" s="16">
        <f>SUM(U44/0.77)</f>
        <v>33.272727272727266</v>
      </c>
      <c r="W44" s="16">
        <f>SUM(V44+0.6)</f>
        <v>33.872727272727268</v>
      </c>
      <c r="X44" s="16"/>
    </row>
    <row r="45" spans="1:24" ht="49.9" customHeight="1" x14ac:dyDescent="0.7">
      <c r="A45" s="65"/>
      <c r="B45" s="215" t="s">
        <v>114</v>
      </c>
      <c r="C45" s="28"/>
      <c r="D45" s="64"/>
      <c r="E45" s="65"/>
      <c r="F45" s="111"/>
      <c r="G45" s="79"/>
      <c r="H45" s="17">
        <f>F45-0.6</f>
        <v>-0.6</v>
      </c>
      <c r="I45" s="16">
        <f t="shared" si="8"/>
        <v>-0.77922077922077915</v>
      </c>
      <c r="J45" s="16">
        <f>SUM(I45+0.6)</f>
        <v>-0.17922077922077917</v>
      </c>
      <c r="K45" s="16"/>
      <c r="L45" s="16"/>
      <c r="N45" s="75"/>
      <c r="O45" s="216" t="s">
        <v>426</v>
      </c>
      <c r="P45" s="74"/>
      <c r="Q45" s="194"/>
      <c r="R45" s="222"/>
      <c r="S45" s="222"/>
      <c r="T45" s="222"/>
      <c r="U45" s="17"/>
      <c r="V45" s="16"/>
      <c r="W45" s="16"/>
      <c r="X45" s="16"/>
    </row>
    <row r="46" spans="1:24" ht="49.9" customHeight="1" x14ac:dyDescent="0.6">
      <c r="A46" s="23">
        <v>531</v>
      </c>
      <c r="B46" s="22" t="s">
        <v>79</v>
      </c>
      <c r="C46" s="21"/>
      <c r="D46" s="34"/>
      <c r="E46" s="18"/>
      <c r="F46" s="18">
        <v>28.49</v>
      </c>
      <c r="G46" s="44">
        <f t="shared" ref="G46:G53" si="13">J46</f>
        <v>36.820779220779215</v>
      </c>
      <c r="H46" s="17">
        <f>F46-0.6</f>
        <v>27.889999999999997</v>
      </c>
      <c r="I46" s="16">
        <f t="shared" si="8"/>
        <v>36.220779220779214</v>
      </c>
      <c r="J46" s="16">
        <f>SUM(I46+0.6)</f>
        <v>36.820779220779215</v>
      </c>
      <c r="K46" s="16"/>
      <c r="L46" s="16"/>
      <c r="N46" s="23">
        <v>399</v>
      </c>
      <c r="O46" s="22" t="s">
        <v>30</v>
      </c>
      <c r="P46" s="21"/>
      <c r="Q46" s="34"/>
      <c r="R46" s="18"/>
      <c r="S46" s="18">
        <v>26.22</v>
      </c>
      <c r="T46" s="18">
        <f>W46</f>
        <v>33.872727272727268</v>
      </c>
      <c r="U46" s="17">
        <f>S46-0.6</f>
        <v>25.619999999999997</v>
      </c>
      <c r="V46" s="16">
        <f>SUM(U46/0.77)</f>
        <v>33.272727272727266</v>
      </c>
      <c r="W46" s="16">
        <f>SUM(V46+0.6)</f>
        <v>33.872727272727268</v>
      </c>
      <c r="X46" s="16"/>
    </row>
    <row r="47" spans="1:24" ht="49.9" customHeight="1" x14ac:dyDescent="0.7">
      <c r="A47" s="23">
        <v>532</v>
      </c>
      <c r="B47" s="22" t="s">
        <v>45</v>
      </c>
      <c r="C47" s="21"/>
      <c r="D47" s="232"/>
      <c r="E47" s="18"/>
      <c r="F47" s="18">
        <v>23.22</v>
      </c>
      <c r="G47" s="44">
        <f t="shared" si="13"/>
        <v>29.976623376623373</v>
      </c>
      <c r="H47" s="17">
        <f>F47-0.6</f>
        <v>22.619999999999997</v>
      </c>
      <c r="I47" s="16">
        <f t="shared" si="8"/>
        <v>29.376623376623371</v>
      </c>
      <c r="J47" s="16">
        <f>SUM(I47+0.6)</f>
        <v>29.976623376623373</v>
      </c>
      <c r="K47" s="16"/>
      <c r="L47" s="16"/>
      <c r="N47" s="65"/>
      <c r="O47" s="215" t="s">
        <v>116</v>
      </c>
      <c r="P47" s="27"/>
      <c r="Q47" s="431"/>
      <c r="R47" s="65" t="s">
        <v>33</v>
      </c>
      <c r="S47" s="24"/>
      <c r="T47" s="24"/>
      <c r="U47" s="17">
        <f>S47-0.6</f>
        <v>-0.6</v>
      </c>
      <c r="V47" s="16" t="e">
        <f>SUM(#REF!/0.77)</f>
        <v>#REF!</v>
      </c>
      <c r="W47" s="16"/>
      <c r="X47" s="16"/>
    </row>
    <row r="48" spans="1:24" ht="49.9" customHeight="1" x14ac:dyDescent="0.6">
      <c r="A48" s="23">
        <v>535</v>
      </c>
      <c r="B48" s="22" t="s">
        <v>58</v>
      </c>
      <c r="C48" s="21"/>
      <c r="D48" s="34"/>
      <c r="E48" s="18"/>
      <c r="F48" s="18">
        <v>29.7</v>
      </c>
      <c r="G48" s="44">
        <f t="shared" si="13"/>
        <v>38.457922077922078</v>
      </c>
      <c r="H48" s="17">
        <f>F48-0.38</f>
        <v>29.32</v>
      </c>
      <c r="I48" s="16">
        <f t="shared" si="8"/>
        <v>38.077922077922075</v>
      </c>
      <c r="J48" s="16">
        <f>SUM(I48+0.38)</f>
        <v>38.457922077922078</v>
      </c>
      <c r="K48" s="16"/>
      <c r="L48" s="16"/>
      <c r="N48" s="23">
        <v>277</v>
      </c>
      <c r="O48" s="22" t="s">
        <v>30</v>
      </c>
      <c r="P48" s="21"/>
      <c r="Q48" s="34"/>
      <c r="R48" s="23"/>
      <c r="S48" s="18">
        <v>15.04</v>
      </c>
      <c r="T48" s="18">
        <f>W48</f>
        <v>19.353246753246754</v>
      </c>
      <c r="U48" s="17">
        <f>S48-0.6</f>
        <v>14.44</v>
      </c>
      <c r="V48" s="16">
        <f>SUM(U48/0.77)</f>
        <v>18.753246753246753</v>
      </c>
      <c r="W48" s="16">
        <f>SUM(V48+0.6)</f>
        <v>19.353246753246754</v>
      </c>
      <c r="X48" s="16"/>
    </row>
    <row r="49" spans="1:24" ht="49.9" customHeight="1" x14ac:dyDescent="0.6">
      <c r="A49" s="23">
        <v>536</v>
      </c>
      <c r="B49" s="22" t="s">
        <v>111</v>
      </c>
      <c r="C49" s="21"/>
      <c r="D49" s="34"/>
      <c r="E49" s="18"/>
      <c r="F49" s="18">
        <v>16.68</v>
      </c>
      <c r="G49" s="44">
        <f t="shared" si="13"/>
        <v>21.527922077922078</v>
      </c>
      <c r="H49" s="17">
        <f>F49-0.45</f>
        <v>16.23</v>
      </c>
      <c r="I49" s="16">
        <f t="shared" si="8"/>
        <v>21.077922077922079</v>
      </c>
      <c r="J49" s="16">
        <f>SUM(I49+0.45)</f>
        <v>21.527922077922078</v>
      </c>
      <c r="K49" s="16"/>
      <c r="L49" s="16"/>
      <c r="N49" s="261">
        <v>278</v>
      </c>
      <c r="O49" s="263" t="s">
        <v>112</v>
      </c>
      <c r="P49" s="730"/>
      <c r="Q49" s="731"/>
      <c r="R49" s="260">
        <v>2</v>
      </c>
      <c r="S49" s="260">
        <v>15.29</v>
      </c>
      <c r="T49" s="260">
        <f>W49</f>
        <v>19.63311688311688</v>
      </c>
      <c r="U49" s="17">
        <f>S49-0.75</f>
        <v>14.54</v>
      </c>
      <c r="V49" s="16">
        <f>SUM(U49/0.77)</f>
        <v>18.88311688311688</v>
      </c>
      <c r="W49" s="16">
        <f>SUM(V49+0.75)</f>
        <v>19.63311688311688</v>
      </c>
      <c r="X49" s="16"/>
    </row>
    <row r="50" spans="1:24" ht="49.9" customHeight="1" x14ac:dyDescent="0.7">
      <c r="A50" s="23">
        <v>537</v>
      </c>
      <c r="B50" s="22" t="s">
        <v>30</v>
      </c>
      <c r="C50" s="21"/>
      <c r="D50" s="232"/>
      <c r="E50" s="18"/>
      <c r="F50" s="18">
        <v>23.22</v>
      </c>
      <c r="G50" s="44">
        <f t="shared" si="13"/>
        <v>29.976623376623373</v>
      </c>
      <c r="H50" s="17">
        <f>F50-0.6</f>
        <v>22.619999999999997</v>
      </c>
      <c r="I50" s="16">
        <f t="shared" si="8"/>
        <v>29.376623376623371</v>
      </c>
      <c r="J50" s="16">
        <f>SUM(I50+0.6)</f>
        <v>29.976623376623373</v>
      </c>
      <c r="K50" s="16"/>
      <c r="L50" s="16"/>
      <c r="N50" s="65"/>
      <c r="O50" s="215" t="s">
        <v>115</v>
      </c>
      <c r="P50" s="27"/>
      <c r="Q50" s="431"/>
      <c r="R50" s="65"/>
      <c r="S50" s="24"/>
      <c r="T50" s="24"/>
      <c r="U50" s="17">
        <f>S50-0.6</f>
        <v>-0.6</v>
      </c>
      <c r="V50" s="16" t="e">
        <f>SUM(#REF!/0.77)</f>
        <v>#REF!</v>
      </c>
      <c r="W50" s="16" t="e">
        <f>SUM(V50+0.38)</f>
        <v>#REF!</v>
      </c>
      <c r="X50" s="16"/>
    </row>
    <row r="51" spans="1:24" ht="49.9" customHeight="1" x14ac:dyDescent="0.6">
      <c r="A51" s="23">
        <v>542</v>
      </c>
      <c r="B51" s="22" t="s">
        <v>32</v>
      </c>
      <c r="C51" s="21"/>
      <c r="D51" s="34"/>
      <c r="E51" s="18" t="s">
        <v>35</v>
      </c>
      <c r="F51" s="18">
        <v>22.04</v>
      </c>
      <c r="G51" s="44">
        <f t="shared" si="13"/>
        <v>28.444155844155841</v>
      </c>
      <c r="H51" s="17">
        <f>F51-0.6</f>
        <v>21.439999999999998</v>
      </c>
      <c r="I51" s="16">
        <f t="shared" si="8"/>
        <v>27.844155844155839</v>
      </c>
      <c r="J51" s="16">
        <f>SUM(I51+0.6)</f>
        <v>28.444155844155841</v>
      </c>
      <c r="K51" s="16"/>
      <c r="L51" s="16"/>
      <c r="N51" s="23">
        <v>283</v>
      </c>
      <c r="O51" s="22" t="s">
        <v>58</v>
      </c>
      <c r="P51" s="21"/>
      <c r="Q51" s="34"/>
      <c r="R51" s="18"/>
      <c r="S51" s="18">
        <v>19.63</v>
      </c>
      <c r="T51" s="44">
        <f>W51</f>
        <v>25.38</v>
      </c>
      <c r="U51" s="17">
        <f>S51-0.38</f>
        <v>19.25</v>
      </c>
      <c r="V51" s="16">
        <f>SUM(U51/0.77)</f>
        <v>25</v>
      </c>
      <c r="W51" s="16">
        <f>SUM(V51+0.38)</f>
        <v>25.38</v>
      </c>
      <c r="X51" s="16"/>
    </row>
    <row r="52" spans="1:24" ht="49.9" customHeight="1" x14ac:dyDescent="0.6">
      <c r="A52" s="23">
        <v>538</v>
      </c>
      <c r="B52" s="22" t="s">
        <v>108</v>
      </c>
      <c r="C52" s="21"/>
      <c r="D52" s="34"/>
      <c r="E52" s="18"/>
      <c r="F52" s="18">
        <v>16.68</v>
      </c>
      <c r="G52" s="44">
        <f t="shared" si="13"/>
        <v>21.527922077922078</v>
      </c>
      <c r="H52" s="17">
        <f>F52-0.45</f>
        <v>16.23</v>
      </c>
      <c r="I52" s="16">
        <f t="shared" si="8"/>
        <v>21.077922077922079</v>
      </c>
      <c r="J52" s="16">
        <f>SUM(I52+0.45)</f>
        <v>21.527922077922078</v>
      </c>
      <c r="K52" s="16"/>
      <c r="L52" s="16"/>
      <c r="N52" s="23">
        <v>284</v>
      </c>
      <c r="O52" s="22" t="s">
        <v>113</v>
      </c>
      <c r="P52" s="21"/>
      <c r="Q52" s="34"/>
      <c r="R52" s="18">
        <v>2</v>
      </c>
      <c r="S52" s="18">
        <v>13.87</v>
      </c>
      <c r="T52" s="44">
        <f>W52</f>
        <v>17.878571428571426</v>
      </c>
      <c r="U52" s="97">
        <f>S52-0.45</f>
        <v>13.42</v>
      </c>
      <c r="V52" s="16">
        <f>SUM(U52/0.77)</f>
        <v>17.428571428571427</v>
      </c>
      <c r="W52" s="16">
        <f>SUM(V52+0.45)</f>
        <v>17.878571428571426</v>
      </c>
      <c r="X52" s="16"/>
    </row>
    <row r="53" spans="1:24" ht="49.9" customHeight="1" x14ac:dyDescent="0.6">
      <c r="A53" s="23">
        <v>539</v>
      </c>
      <c r="B53" s="22" t="s">
        <v>117</v>
      </c>
      <c r="C53" s="21"/>
      <c r="D53" s="34"/>
      <c r="E53" s="23"/>
      <c r="F53" s="18">
        <v>32.229999999999997</v>
      </c>
      <c r="G53" s="44">
        <f t="shared" si="13"/>
        <v>41.677922077922069</v>
      </c>
      <c r="H53" s="17">
        <f t="shared" ref="H53:H58" si="14">F53-0.6</f>
        <v>31.629999999999995</v>
      </c>
      <c r="I53" s="16">
        <f t="shared" si="8"/>
        <v>41.077922077922068</v>
      </c>
      <c r="J53" s="16">
        <f t="shared" ref="J53:J58" si="15">SUM(I53+0.6)</f>
        <v>41.677922077922069</v>
      </c>
      <c r="K53" s="16"/>
      <c r="L53" s="16"/>
      <c r="N53" s="23">
        <v>285</v>
      </c>
      <c r="O53" s="22" t="s">
        <v>16</v>
      </c>
      <c r="P53" s="21"/>
      <c r="Q53" s="34"/>
      <c r="R53" s="23"/>
      <c r="S53" s="18">
        <v>24.87</v>
      </c>
      <c r="T53" s="18">
        <f>W53</f>
        <v>32.209090909090911</v>
      </c>
      <c r="U53" s="17">
        <f>S53-0.3</f>
        <v>24.57</v>
      </c>
      <c r="V53" s="16">
        <f>SUM(U53/0.77)</f>
        <v>31.90909090909091</v>
      </c>
      <c r="W53" s="16">
        <f>SUM(V53+0.3)</f>
        <v>32.209090909090911</v>
      </c>
      <c r="X53" s="16"/>
    </row>
    <row r="54" spans="1:24" ht="49.9" customHeight="1" x14ac:dyDescent="0.7">
      <c r="A54" s="195"/>
      <c r="B54" s="218" t="s">
        <v>207</v>
      </c>
      <c r="C54" s="193"/>
      <c r="D54" s="196"/>
      <c r="E54" s="195"/>
      <c r="F54" s="196"/>
      <c r="G54" s="197"/>
      <c r="H54" s="17">
        <f t="shared" si="14"/>
        <v>-0.6</v>
      </c>
      <c r="I54" s="16">
        <f t="shared" si="8"/>
        <v>-0.77922077922077915</v>
      </c>
      <c r="J54" s="16">
        <f t="shared" si="15"/>
        <v>-0.17922077922077917</v>
      </c>
      <c r="K54" s="16"/>
      <c r="L54" s="16"/>
      <c r="N54" s="23">
        <v>287</v>
      </c>
      <c r="O54" s="22" t="s">
        <v>30</v>
      </c>
      <c r="P54" s="21"/>
      <c r="Q54" s="34"/>
      <c r="R54" s="23"/>
      <c r="S54" s="18">
        <v>15.04</v>
      </c>
      <c r="T54" s="18">
        <f>W54</f>
        <v>19.353246753246754</v>
      </c>
      <c r="U54" s="17">
        <f>S54-0.6</f>
        <v>14.44</v>
      </c>
      <c r="V54" s="16">
        <f>SUM(U54/0.77)</f>
        <v>18.753246753246753</v>
      </c>
      <c r="W54" s="16">
        <f>SUM(V54+0.6)</f>
        <v>19.353246753246754</v>
      </c>
      <c r="X54" s="16"/>
    </row>
    <row r="55" spans="1:24" ht="49.9" customHeight="1" x14ac:dyDescent="0.6">
      <c r="A55" s="23">
        <v>570</v>
      </c>
      <c r="B55" s="666" t="s">
        <v>79</v>
      </c>
      <c r="C55" s="666"/>
      <c r="D55" s="666"/>
      <c r="E55" s="23"/>
      <c r="F55" s="18">
        <v>28.49</v>
      </c>
      <c r="G55" s="44">
        <f>J55</f>
        <v>36.820779220779215</v>
      </c>
      <c r="H55" s="17">
        <f t="shared" si="14"/>
        <v>27.889999999999997</v>
      </c>
      <c r="I55" s="16">
        <f t="shared" si="8"/>
        <v>36.220779220779214</v>
      </c>
      <c r="J55" s="16">
        <f t="shared" si="15"/>
        <v>36.820779220779215</v>
      </c>
      <c r="K55" s="16"/>
      <c r="L55" s="16"/>
      <c r="N55" s="261">
        <v>288</v>
      </c>
      <c r="O55" s="263" t="s">
        <v>112</v>
      </c>
      <c r="P55" s="730"/>
      <c r="Q55" s="731"/>
      <c r="R55" s="260">
        <v>2</v>
      </c>
      <c r="S55" s="260">
        <v>15.29</v>
      </c>
      <c r="T55" s="260">
        <f>W55</f>
        <v>19.63311688311688</v>
      </c>
      <c r="U55" s="17">
        <f>S55-0.75</f>
        <v>14.54</v>
      </c>
      <c r="V55" s="16">
        <f>SUM(U55/0.77)</f>
        <v>18.88311688311688</v>
      </c>
      <c r="W55" s="16">
        <f>SUM(V55+0.75)</f>
        <v>19.63311688311688</v>
      </c>
      <c r="X55" s="16"/>
    </row>
    <row r="56" spans="1:24" ht="49.9" customHeight="1" x14ac:dyDescent="0.7">
      <c r="A56" s="23">
        <v>571</v>
      </c>
      <c r="B56" s="666" t="s">
        <v>248</v>
      </c>
      <c r="C56" s="666"/>
      <c r="D56" s="666"/>
      <c r="E56" s="18"/>
      <c r="F56" s="18">
        <v>23.22</v>
      </c>
      <c r="G56" s="44">
        <f>J56</f>
        <v>29.976623376623373</v>
      </c>
      <c r="H56" s="17">
        <f t="shared" si="14"/>
        <v>22.619999999999997</v>
      </c>
      <c r="I56" s="16">
        <f t="shared" si="8"/>
        <v>29.376623376623371</v>
      </c>
      <c r="J56" s="16">
        <f t="shared" si="15"/>
        <v>29.976623376623373</v>
      </c>
      <c r="K56" s="16"/>
      <c r="L56" s="16"/>
      <c r="N56" s="65"/>
      <c r="O56" s="215" t="s">
        <v>110</v>
      </c>
      <c r="P56" s="27"/>
      <c r="Q56" s="431"/>
      <c r="R56" s="65"/>
      <c r="S56" s="110"/>
      <c r="T56" s="24"/>
      <c r="U56" s="17"/>
      <c r="V56" s="16"/>
      <c r="W56" s="16"/>
      <c r="X56" s="16"/>
    </row>
    <row r="57" spans="1:24" ht="49.9" customHeight="1" x14ac:dyDescent="0.7">
      <c r="A57" s="195"/>
      <c r="B57" s="218" t="s">
        <v>284</v>
      </c>
      <c r="C57" s="193"/>
      <c r="D57" s="196"/>
      <c r="E57" s="195"/>
      <c r="F57" s="196"/>
      <c r="G57" s="197"/>
      <c r="H57" s="17">
        <f t="shared" si="14"/>
        <v>-0.6</v>
      </c>
      <c r="I57" s="16">
        <f t="shared" si="8"/>
        <v>-0.77922077922077915</v>
      </c>
      <c r="J57" s="16">
        <f t="shared" si="15"/>
        <v>-0.17922077922077917</v>
      </c>
      <c r="K57" s="16"/>
      <c r="L57" s="16"/>
      <c r="N57" s="23">
        <v>295</v>
      </c>
      <c r="O57" s="22" t="s">
        <v>195</v>
      </c>
      <c r="P57" s="21"/>
      <c r="Q57" s="34"/>
      <c r="R57" s="23" t="s">
        <v>35</v>
      </c>
      <c r="S57" s="18">
        <v>15.9</v>
      </c>
      <c r="T57" s="18">
        <v>20.149999999999999</v>
      </c>
      <c r="U57" s="17">
        <f>S57-0.6</f>
        <v>15.3</v>
      </c>
      <c r="V57" s="16">
        <f>SUM(U57/0.77)</f>
        <v>19.870129870129869</v>
      </c>
      <c r="W57" s="16">
        <f>SUM(V57+0.6)</f>
        <v>20.47012987012987</v>
      </c>
      <c r="X57" s="16"/>
    </row>
    <row r="58" spans="1:24" ht="49.9" customHeight="1" x14ac:dyDescent="0.6">
      <c r="A58" s="23">
        <v>582</v>
      </c>
      <c r="B58" s="666" t="s">
        <v>30</v>
      </c>
      <c r="C58" s="666"/>
      <c r="D58" s="666"/>
      <c r="E58" s="18"/>
      <c r="F58" s="18">
        <v>23.22</v>
      </c>
      <c r="G58" s="44">
        <f>J58</f>
        <v>29.976623376623373</v>
      </c>
      <c r="H58" s="17">
        <f t="shared" si="14"/>
        <v>22.619999999999997</v>
      </c>
      <c r="I58" s="16">
        <f t="shared" si="8"/>
        <v>29.376623376623371</v>
      </c>
      <c r="J58" s="16">
        <f t="shared" si="15"/>
        <v>29.976623376623373</v>
      </c>
      <c r="K58" s="16"/>
      <c r="L58" s="16"/>
      <c r="N58" s="23">
        <v>296</v>
      </c>
      <c r="O58" s="22" t="s">
        <v>109</v>
      </c>
      <c r="P58" s="21"/>
      <c r="Q58" s="266"/>
      <c r="R58" s="23"/>
      <c r="S58" s="18">
        <v>15.9</v>
      </c>
      <c r="T58" s="18">
        <f>W58</f>
        <v>20.535844155844153</v>
      </c>
      <c r="U58" s="17">
        <f>S58-0.38</f>
        <v>15.52</v>
      </c>
      <c r="V58" s="16">
        <f>SUM(U58/0.77)</f>
        <v>20.155844155844154</v>
      </c>
      <c r="W58" s="16">
        <f>SUM(V58+0.38)</f>
        <v>20.535844155844153</v>
      </c>
      <c r="X58" s="16"/>
    </row>
    <row r="59" spans="1:24" ht="49.9" customHeight="1" x14ac:dyDescent="0.6">
      <c r="A59" s="23">
        <v>583</v>
      </c>
      <c r="B59" s="456" t="s">
        <v>58</v>
      </c>
      <c r="C59" s="456"/>
      <c r="D59" s="456"/>
      <c r="E59" s="18"/>
      <c r="F59" s="18">
        <v>29.7</v>
      </c>
      <c r="G59" s="44">
        <f>J59</f>
        <v>38.457922077922078</v>
      </c>
      <c r="H59" s="17">
        <f>F59-0.38</f>
        <v>29.32</v>
      </c>
      <c r="I59" s="16">
        <f t="shared" si="8"/>
        <v>38.077922077922075</v>
      </c>
      <c r="J59" s="16">
        <f>SUM(I59+0.38)</f>
        <v>38.457922077922078</v>
      </c>
      <c r="K59" s="12"/>
      <c r="L59" s="16"/>
      <c r="N59" s="69"/>
      <c r="O59" s="693" t="s">
        <v>307</v>
      </c>
      <c r="P59" s="734"/>
      <c r="Q59" s="734"/>
      <c r="R59" s="734"/>
      <c r="S59" s="734"/>
      <c r="T59" s="735"/>
      <c r="U59" s="17"/>
      <c r="V59" s="16"/>
      <c r="W59" s="16"/>
      <c r="X59" s="16"/>
    </row>
    <row r="60" spans="1:24" ht="49.9" customHeight="1" x14ac:dyDescent="0.6">
      <c r="A60" s="23">
        <v>588</v>
      </c>
      <c r="B60" s="666" t="s">
        <v>227</v>
      </c>
      <c r="C60" s="666"/>
      <c r="D60" s="666"/>
      <c r="E60" s="100"/>
      <c r="F60" s="18">
        <v>23.22</v>
      </c>
      <c r="G60" s="44">
        <f>J60</f>
        <v>29.976623376623373</v>
      </c>
      <c r="H60" s="17">
        <f t="shared" ref="H60:H66" si="16">F60-0.6</f>
        <v>22.619999999999997</v>
      </c>
      <c r="I60" s="16">
        <f t="shared" si="8"/>
        <v>29.376623376623371</v>
      </c>
      <c r="J60" s="16">
        <f t="shared" ref="J60:J66" si="17">SUM(I60+0.6)</f>
        <v>29.976623376623373</v>
      </c>
      <c r="L60" s="16"/>
      <c r="N60" s="23">
        <v>290</v>
      </c>
      <c r="O60" s="22" t="s">
        <v>58</v>
      </c>
      <c r="P60" s="21"/>
      <c r="Q60" s="34"/>
      <c r="R60" s="23"/>
      <c r="S60" s="18">
        <v>21.14</v>
      </c>
      <c r="T60" s="18">
        <f>W60</f>
        <v>27.341038961038961</v>
      </c>
      <c r="U60" s="17">
        <f>S60-0.38</f>
        <v>20.76</v>
      </c>
      <c r="V60" s="16">
        <f>SUM(U60/0.77)</f>
        <v>26.961038961038962</v>
      </c>
      <c r="W60" s="16">
        <f>SUM(V60+0.38)</f>
        <v>27.341038961038961</v>
      </c>
      <c r="X60" s="16"/>
    </row>
    <row r="61" spans="1:24" ht="49.9" customHeight="1" x14ac:dyDescent="0.7">
      <c r="A61" s="195"/>
      <c r="B61" s="218" t="s">
        <v>286</v>
      </c>
      <c r="C61" s="193"/>
      <c r="D61" s="196"/>
      <c r="E61" s="195"/>
      <c r="F61" s="196"/>
      <c r="G61" s="197"/>
      <c r="H61" s="17">
        <f t="shared" si="16"/>
        <v>-0.6</v>
      </c>
      <c r="I61" s="16">
        <f t="shared" si="8"/>
        <v>-0.77922077922077915</v>
      </c>
      <c r="J61" s="16">
        <f t="shared" si="17"/>
        <v>-0.17922077922077917</v>
      </c>
      <c r="K61" s="12"/>
      <c r="L61" s="16"/>
      <c r="N61" s="69"/>
      <c r="O61" s="693" t="s">
        <v>427</v>
      </c>
      <c r="P61" s="734"/>
      <c r="Q61" s="734"/>
      <c r="R61" s="734"/>
      <c r="S61" s="734"/>
      <c r="T61" s="735"/>
      <c r="U61" s="17"/>
      <c r="V61" s="16"/>
      <c r="W61" s="16"/>
      <c r="X61" s="16"/>
    </row>
    <row r="62" spans="1:24" ht="49.9" customHeight="1" x14ac:dyDescent="0.6">
      <c r="A62" s="23">
        <v>589</v>
      </c>
      <c r="B62" s="666" t="s">
        <v>30</v>
      </c>
      <c r="C62" s="666"/>
      <c r="D62" s="666"/>
      <c r="E62" s="18"/>
      <c r="F62" s="18">
        <v>23.22</v>
      </c>
      <c r="G62" s="44">
        <f>J62</f>
        <v>29.976623376623373</v>
      </c>
      <c r="H62" s="17">
        <f t="shared" si="16"/>
        <v>22.619999999999997</v>
      </c>
      <c r="I62" s="16">
        <f t="shared" si="8"/>
        <v>29.376623376623371</v>
      </c>
      <c r="J62" s="16">
        <f t="shared" si="17"/>
        <v>29.976623376623373</v>
      </c>
      <c r="L62" s="16"/>
      <c r="N62" s="23">
        <v>291</v>
      </c>
      <c r="O62" s="22" t="s">
        <v>58</v>
      </c>
      <c r="P62" s="21"/>
      <c r="Q62" s="34"/>
      <c r="R62" s="23"/>
      <c r="S62" s="18">
        <v>21.14</v>
      </c>
      <c r="T62" s="18">
        <f>W62</f>
        <v>27.341038961038961</v>
      </c>
      <c r="U62" s="17">
        <f>S62-0.38</f>
        <v>20.76</v>
      </c>
      <c r="V62" s="16">
        <f>SUM(U62/0.77)</f>
        <v>26.961038961038962</v>
      </c>
      <c r="W62" s="16">
        <f>SUM(V62+0.38)</f>
        <v>27.341038961038961</v>
      </c>
      <c r="X62" s="16"/>
    </row>
    <row r="63" spans="1:24" ht="49.9" customHeight="1" x14ac:dyDescent="0.7">
      <c r="A63" s="65"/>
      <c r="B63" s="215" t="s">
        <v>140</v>
      </c>
      <c r="C63" s="27"/>
      <c r="D63" s="431"/>
      <c r="E63" s="64"/>
      <c r="F63" s="84"/>
      <c r="G63" s="79"/>
      <c r="H63" s="17">
        <f t="shared" si="16"/>
        <v>-0.6</v>
      </c>
      <c r="I63" s="16">
        <f t="shared" si="8"/>
        <v>-0.77922077922077915</v>
      </c>
      <c r="J63" s="16">
        <f t="shared" si="17"/>
        <v>-0.17922077922077917</v>
      </c>
      <c r="L63" s="16"/>
      <c r="N63" s="65"/>
      <c r="O63" s="215" t="s">
        <v>224</v>
      </c>
      <c r="P63" s="27"/>
      <c r="Q63" s="431"/>
      <c r="R63" s="65" t="s">
        <v>33</v>
      </c>
      <c r="S63" s="24"/>
      <c r="T63" s="24"/>
      <c r="U63" s="17">
        <f>S63-0.6</f>
        <v>-0.6</v>
      </c>
      <c r="V63" s="16" t="e">
        <f>SUM(#REF!/0.77)</f>
        <v>#REF!</v>
      </c>
      <c r="W63" s="16"/>
      <c r="X63" s="16"/>
    </row>
    <row r="64" spans="1:24" ht="49.9" customHeight="1" x14ac:dyDescent="0.6">
      <c r="A64" s="23">
        <v>561</v>
      </c>
      <c r="B64" s="22" t="s">
        <v>79</v>
      </c>
      <c r="C64" s="21"/>
      <c r="D64" s="34"/>
      <c r="E64" s="18"/>
      <c r="F64" s="18">
        <v>28.49</v>
      </c>
      <c r="G64" s="44">
        <f>J64</f>
        <v>36.820779220779215</v>
      </c>
      <c r="H64" s="17">
        <f t="shared" si="16"/>
        <v>27.889999999999997</v>
      </c>
      <c r="I64" s="16">
        <f t="shared" si="8"/>
        <v>36.220779220779214</v>
      </c>
      <c r="J64" s="16">
        <f t="shared" si="17"/>
        <v>36.820779220779215</v>
      </c>
      <c r="L64" s="16"/>
      <c r="N64" s="23">
        <v>268</v>
      </c>
      <c r="O64" s="22" t="s">
        <v>465</v>
      </c>
      <c r="P64" s="736"/>
      <c r="Q64" s="733"/>
      <c r="R64" s="18"/>
      <c r="S64" s="18">
        <v>16.29</v>
      </c>
      <c r="T64" s="18">
        <f>W64</f>
        <v>20.93181818181818</v>
      </c>
      <c r="U64" s="17">
        <f>S64-0.75</f>
        <v>15.54</v>
      </c>
      <c r="V64" s="16">
        <f t="shared" ref="V64:V74" si="18">SUM(U64/0.77)</f>
        <v>20.18181818181818</v>
      </c>
      <c r="W64" s="16">
        <f>SUM(V64+0.75)</f>
        <v>20.93181818181818</v>
      </c>
      <c r="X64" s="16"/>
    </row>
    <row r="65" spans="1:24" ht="49.9" customHeight="1" x14ac:dyDescent="0.6">
      <c r="A65" s="23">
        <v>562</v>
      </c>
      <c r="B65" s="22" t="s">
        <v>45</v>
      </c>
      <c r="C65" s="728"/>
      <c r="D65" s="729"/>
      <c r="E65" s="18"/>
      <c r="F65" s="18">
        <v>23.22</v>
      </c>
      <c r="G65" s="44">
        <f>J65</f>
        <v>29.976623376623373</v>
      </c>
      <c r="H65" s="17">
        <f t="shared" si="16"/>
        <v>22.619999999999997</v>
      </c>
      <c r="I65" s="16">
        <f t="shared" si="8"/>
        <v>29.376623376623371</v>
      </c>
      <c r="J65" s="16">
        <f t="shared" si="17"/>
        <v>29.976623376623373</v>
      </c>
      <c r="L65" s="16"/>
      <c r="N65" s="23">
        <v>272</v>
      </c>
      <c r="O65" s="22" t="s">
        <v>466</v>
      </c>
      <c r="P65" s="736"/>
      <c r="Q65" s="733"/>
      <c r="R65" s="18"/>
      <c r="S65" s="18">
        <v>16.29</v>
      </c>
      <c r="T65" s="18">
        <f>W65</f>
        <v>20.93181818181818</v>
      </c>
      <c r="U65" s="17">
        <f>S65-0.75</f>
        <v>15.54</v>
      </c>
      <c r="V65" s="16">
        <f t="shared" si="18"/>
        <v>20.18181818181818</v>
      </c>
      <c r="W65" s="16">
        <f>SUM(V65+0.75)</f>
        <v>20.93181818181818</v>
      </c>
      <c r="X65" s="16"/>
    </row>
    <row r="66" spans="1:24" ht="49.9" customHeight="1" x14ac:dyDescent="0.7">
      <c r="A66" s="23">
        <v>564</v>
      </c>
      <c r="B66" s="22" t="s">
        <v>139</v>
      </c>
      <c r="C66" s="21"/>
      <c r="D66" s="34"/>
      <c r="E66" s="18" t="s">
        <v>35</v>
      </c>
      <c r="F66" s="18">
        <v>22.04</v>
      </c>
      <c r="G66" s="44">
        <f>J66</f>
        <v>28.444155844155841</v>
      </c>
      <c r="H66" s="17">
        <f t="shared" si="16"/>
        <v>21.439999999999998</v>
      </c>
      <c r="I66" s="16">
        <f t="shared" si="8"/>
        <v>27.844155844155839</v>
      </c>
      <c r="J66" s="16">
        <f t="shared" si="17"/>
        <v>28.444155844155841</v>
      </c>
      <c r="L66" s="16"/>
      <c r="N66" s="674" t="s">
        <v>87</v>
      </c>
      <c r="O66" s="675"/>
      <c r="P66" s="675"/>
      <c r="Q66" s="675"/>
      <c r="R66" s="675"/>
      <c r="S66" s="675"/>
      <c r="T66" s="676"/>
      <c r="U66" s="300">
        <f t="shared" ref="U66:U73" si="19">S66-0.6</f>
        <v>-0.6</v>
      </c>
      <c r="V66" s="301">
        <f t="shared" si="18"/>
        <v>-0.77922077922077915</v>
      </c>
      <c r="W66" s="301">
        <f t="shared" ref="W66:W73" si="20">SUM(V66+0.6)</f>
        <v>-0.17922077922077917</v>
      </c>
      <c r="X66" s="16"/>
    </row>
    <row r="67" spans="1:24" ht="49.9" customHeight="1" x14ac:dyDescent="0.65">
      <c r="A67" s="23">
        <v>568</v>
      </c>
      <c r="B67" s="22" t="s">
        <v>111</v>
      </c>
      <c r="C67" s="21"/>
      <c r="D67" s="34"/>
      <c r="E67" s="18"/>
      <c r="F67" s="18">
        <v>16.68</v>
      </c>
      <c r="G67" s="44">
        <f>J67</f>
        <v>21.527922077922078</v>
      </c>
      <c r="H67" s="17">
        <f>F67-0.45</f>
        <v>16.23</v>
      </c>
      <c r="I67" s="16">
        <f t="shared" si="8"/>
        <v>21.077922077922079</v>
      </c>
      <c r="J67" s="16">
        <f>SUM(I67+0.45)</f>
        <v>21.527922077922078</v>
      </c>
      <c r="L67" s="16"/>
      <c r="N67" s="354"/>
      <c r="O67" s="224" t="s">
        <v>86</v>
      </c>
      <c r="P67" s="352"/>
      <c r="Q67" s="355"/>
      <c r="R67" s="683"/>
      <c r="S67" s="683"/>
      <c r="T67" s="683"/>
      <c r="U67" s="300">
        <f t="shared" si="19"/>
        <v>-0.6</v>
      </c>
      <c r="V67" s="301">
        <f t="shared" si="18"/>
        <v>-0.77922077922077915</v>
      </c>
      <c r="W67" s="301">
        <f t="shared" si="20"/>
        <v>-0.17922077922077917</v>
      </c>
      <c r="X67" s="16"/>
    </row>
    <row r="68" spans="1:24" ht="49.9" customHeight="1" x14ac:dyDescent="0.6">
      <c r="A68" s="23">
        <v>565</v>
      </c>
      <c r="B68" s="22" t="s">
        <v>138</v>
      </c>
      <c r="C68" s="21"/>
      <c r="D68" s="34"/>
      <c r="E68" s="18"/>
      <c r="F68" s="18">
        <v>16.68</v>
      </c>
      <c r="G68" s="44">
        <f>J68</f>
        <v>21.527922077922078</v>
      </c>
      <c r="H68" s="17">
        <f>F68-0.45</f>
        <v>16.23</v>
      </c>
      <c r="I68" s="16">
        <f t="shared" si="8"/>
        <v>21.077922077922079</v>
      </c>
      <c r="J68" s="16">
        <f>SUM(I68+0.45)</f>
        <v>21.527922077922078</v>
      </c>
      <c r="L68" s="16"/>
      <c r="N68" s="306">
        <v>3000</v>
      </c>
      <c r="O68" s="309" t="s">
        <v>83</v>
      </c>
      <c r="P68" s="310"/>
      <c r="Q68" s="312"/>
      <c r="R68" s="307">
        <v>2</v>
      </c>
      <c r="S68" s="308">
        <v>18.23</v>
      </c>
      <c r="T68" s="308">
        <f t="shared" ref="T68:T74" si="21">W68</f>
        <v>23.496103896103897</v>
      </c>
      <c r="U68" s="300">
        <f t="shared" si="19"/>
        <v>17.63</v>
      </c>
      <c r="V68" s="301">
        <f t="shared" si="18"/>
        <v>22.896103896103895</v>
      </c>
      <c r="W68" s="301">
        <f t="shared" si="20"/>
        <v>23.496103896103897</v>
      </c>
      <c r="X68" s="16"/>
    </row>
    <row r="69" spans="1:24" ht="49.9" customHeight="1" x14ac:dyDescent="0.6">
      <c r="B69" s="456"/>
      <c r="C69" s="456"/>
      <c r="D69" s="456"/>
      <c r="E69" s="17"/>
      <c r="F69" s="17"/>
      <c r="G69" s="455"/>
      <c r="H69" s="17"/>
      <c r="I69" s="16"/>
      <c r="J69" s="16"/>
      <c r="L69" s="16"/>
      <c r="N69" s="306">
        <v>3001</v>
      </c>
      <c r="O69" s="366" t="s">
        <v>79</v>
      </c>
      <c r="P69" s="310"/>
      <c r="Q69" s="312"/>
      <c r="R69" s="307"/>
      <c r="S69" s="307">
        <v>25.73</v>
      </c>
      <c r="T69" s="308">
        <f t="shared" si="21"/>
        <v>33.236363636363635</v>
      </c>
      <c r="U69" s="300">
        <f t="shared" si="19"/>
        <v>25.13</v>
      </c>
      <c r="V69" s="301">
        <f t="shared" si="18"/>
        <v>32.636363636363633</v>
      </c>
      <c r="W69" s="301">
        <f t="shared" si="20"/>
        <v>33.236363636363635</v>
      </c>
      <c r="X69" s="16"/>
    </row>
    <row r="70" spans="1:24" ht="49.9" customHeight="1" x14ac:dyDescent="0.6">
      <c r="B70" s="456"/>
      <c r="C70" s="456"/>
      <c r="D70" s="456"/>
      <c r="E70" s="17"/>
      <c r="F70" s="17"/>
      <c r="G70" s="455"/>
      <c r="H70" s="17"/>
      <c r="I70" s="16"/>
      <c r="J70" s="16"/>
      <c r="K70" s="16"/>
      <c r="L70" s="16"/>
      <c r="N70" s="306">
        <v>3002</v>
      </c>
      <c r="O70" s="309" t="s">
        <v>45</v>
      </c>
      <c r="P70" s="310"/>
      <c r="Q70" s="325"/>
      <c r="R70" s="307">
        <v>2</v>
      </c>
      <c r="S70" s="308">
        <v>19.82</v>
      </c>
      <c r="T70" s="308">
        <f t="shared" si="21"/>
        <v>25.56103896103896</v>
      </c>
      <c r="U70" s="300">
        <f t="shared" si="19"/>
        <v>19.22</v>
      </c>
      <c r="V70" s="301">
        <f t="shared" si="18"/>
        <v>24.961038961038959</v>
      </c>
      <c r="W70" s="301">
        <f t="shared" si="20"/>
        <v>25.56103896103896</v>
      </c>
      <c r="X70" s="16"/>
    </row>
    <row r="71" spans="1:24" ht="49.9" customHeight="1" x14ac:dyDescent="0.6">
      <c r="B71" s="456"/>
      <c r="C71" s="456"/>
      <c r="D71" s="456"/>
      <c r="E71" s="17"/>
      <c r="F71" s="17"/>
      <c r="G71" s="455"/>
      <c r="H71" s="17"/>
      <c r="I71" s="16"/>
      <c r="J71" s="16"/>
      <c r="K71" s="16"/>
      <c r="L71" s="16"/>
      <c r="N71" s="306">
        <v>3004</v>
      </c>
      <c r="O71" s="309" t="s">
        <v>85</v>
      </c>
      <c r="P71" s="310"/>
      <c r="Q71" s="312"/>
      <c r="R71" s="356"/>
      <c r="S71" s="307">
        <v>28.49</v>
      </c>
      <c r="T71" s="308">
        <f t="shared" si="21"/>
        <v>36.820779220779215</v>
      </c>
      <c r="U71" s="300">
        <f t="shared" si="19"/>
        <v>27.889999999999997</v>
      </c>
      <c r="V71" s="301">
        <f t="shared" si="18"/>
        <v>36.220779220779214</v>
      </c>
      <c r="W71" s="301">
        <f t="shared" si="20"/>
        <v>36.820779220779215</v>
      </c>
      <c r="X71" s="16"/>
    </row>
    <row r="72" spans="1:24" ht="49.9" customHeight="1" x14ac:dyDescent="0.6">
      <c r="B72" s="456"/>
      <c r="C72" s="456"/>
      <c r="D72" s="456"/>
      <c r="E72" s="17"/>
      <c r="F72" s="17"/>
      <c r="G72" s="455"/>
      <c r="H72" s="17"/>
      <c r="I72" s="16"/>
      <c r="J72" s="16"/>
      <c r="K72" s="16"/>
      <c r="L72" s="16"/>
      <c r="N72" s="306">
        <v>3006</v>
      </c>
      <c r="O72" s="309" t="s">
        <v>68</v>
      </c>
      <c r="P72" s="310"/>
      <c r="Q72" s="312"/>
      <c r="R72" s="307">
        <v>2</v>
      </c>
      <c r="S72" s="308">
        <v>18.23</v>
      </c>
      <c r="T72" s="308">
        <f t="shared" si="21"/>
        <v>23.496103896103897</v>
      </c>
      <c r="U72" s="300">
        <f t="shared" si="19"/>
        <v>17.63</v>
      </c>
      <c r="V72" s="301">
        <f t="shared" si="18"/>
        <v>22.896103896103895</v>
      </c>
      <c r="W72" s="301">
        <f t="shared" si="20"/>
        <v>23.496103896103897</v>
      </c>
      <c r="X72" s="16"/>
    </row>
    <row r="73" spans="1:24" ht="49.9" customHeight="1" x14ac:dyDescent="0.6">
      <c r="B73" s="456"/>
      <c r="C73" s="456"/>
      <c r="D73" s="456"/>
      <c r="E73" s="17"/>
      <c r="F73" s="17"/>
      <c r="G73" s="455"/>
      <c r="H73" s="17"/>
      <c r="I73" s="16"/>
      <c r="J73" s="16"/>
      <c r="K73" s="16"/>
      <c r="L73" s="16"/>
      <c r="N73" s="306">
        <v>3007</v>
      </c>
      <c r="O73" s="309" t="s">
        <v>30</v>
      </c>
      <c r="P73" s="310"/>
      <c r="Q73" s="325"/>
      <c r="R73" s="307">
        <v>2</v>
      </c>
      <c r="S73" s="308">
        <v>19.82</v>
      </c>
      <c r="T73" s="308">
        <f t="shared" si="21"/>
        <v>25.56103896103896</v>
      </c>
      <c r="U73" s="300">
        <f t="shared" si="19"/>
        <v>19.22</v>
      </c>
      <c r="V73" s="301">
        <f t="shared" si="18"/>
        <v>24.961038961038959</v>
      </c>
      <c r="W73" s="301">
        <f t="shared" si="20"/>
        <v>25.56103896103896</v>
      </c>
      <c r="X73" s="16"/>
    </row>
    <row r="74" spans="1:24" ht="49.9" customHeight="1" x14ac:dyDescent="0.6">
      <c r="B74" s="456"/>
      <c r="C74" s="456"/>
      <c r="D74" s="456"/>
      <c r="E74" s="17"/>
      <c r="F74" s="17"/>
      <c r="G74" s="455"/>
      <c r="H74" s="17"/>
      <c r="I74" s="16"/>
      <c r="J74" s="16"/>
      <c r="K74" s="16"/>
      <c r="L74" s="16"/>
      <c r="N74" s="306">
        <v>3009</v>
      </c>
      <c r="O74" s="309" t="s">
        <v>51</v>
      </c>
      <c r="P74" s="310"/>
      <c r="Q74" s="312"/>
      <c r="R74" s="306"/>
      <c r="S74" s="307">
        <v>25.7</v>
      </c>
      <c r="T74" s="308">
        <f t="shared" si="21"/>
        <v>33.263116883116886</v>
      </c>
      <c r="U74" s="300">
        <f>S74-0.38</f>
        <v>25.32</v>
      </c>
      <c r="V74" s="301">
        <f t="shared" si="18"/>
        <v>32.883116883116884</v>
      </c>
      <c r="W74" s="301">
        <f>SUM(V74+0.38)</f>
        <v>33.263116883116886</v>
      </c>
      <c r="X74" s="16"/>
    </row>
    <row r="75" spans="1:24" ht="49.9" customHeight="1" x14ac:dyDescent="0.65">
      <c r="B75" s="456"/>
      <c r="C75" s="456"/>
      <c r="D75" s="456"/>
      <c r="E75" s="17"/>
      <c r="F75" s="17"/>
      <c r="G75" s="455"/>
      <c r="H75" s="17"/>
      <c r="I75" s="16"/>
      <c r="J75" s="16"/>
      <c r="K75" s="16"/>
      <c r="L75" s="16"/>
      <c r="N75" s="332"/>
      <c r="O75" s="667" t="s">
        <v>285</v>
      </c>
      <c r="P75" s="686"/>
      <c r="Q75" s="686"/>
      <c r="R75" s="686"/>
      <c r="S75" s="686"/>
      <c r="T75" s="687"/>
      <c r="U75" s="300"/>
      <c r="V75" s="301"/>
      <c r="W75" s="301"/>
      <c r="X75" s="16"/>
    </row>
    <row r="76" spans="1:24" ht="49.9" customHeight="1" x14ac:dyDescent="0.6">
      <c r="B76" s="456"/>
      <c r="C76" s="456"/>
      <c r="D76" s="456"/>
      <c r="E76" s="17"/>
      <c r="F76" s="17"/>
      <c r="G76" s="455"/>
      <c r="H76" s="17"/>
      <c r="I76" s="16"/>
      <c r="J76" s="16"/>
      <c r="K76" s="16"/>
      <c r="L76" s="16"/>
      <c r="N76" s="306">
        <v>3043</v>
      </c>
      <c r="O76" s="309" t="s">
        <v>79</v>
      </c>
      <c r="P76" s="310"/>
      <c r="Q76" s="312"/>
      <c r="R76" s="306"/>
      <c r="S76" s="307">
        <v>28.49</v>
      </c>
      <c r="T76" s="308">
        <f>W76</f>
        <v>36.820779220779215</v>
      </c>
      <c r="U76" s="300">
        <f t="shared" ref="U76:U88" si="22">S76-0.6</f>
        <v>27.889999999999997</v>
      </c>
      <c r="V76" s="301">
        <f t="shared" ref="V76:V88" si="23">SUM(U76/0.77)</f>
        <v>36.220779220779214</v>
      </c>
      <c r="W76" s="301">
        <f t="shared" ref="W76:W88" si="24">SUM(V76+0.6)</f>
        <v>36.820779220779215</v>
      </c>
      <c r="X76" s="16"/>
    </row>
    <row r="77" spans="1:24" ht="49.9" customHeight="1" x14ac:dyDescent="0.6">
      <c r="B77" s="456"/>
      <c r="C77" s="456"/>
      <c r="D77" s="456"/>
      <c r="E77" s="17"/>
      <c r="F77" s="17"/>
      <c r="G77" s="455"/>
      <c r="H77" s="17"/>
      <c r="I77" s="16"/>
      <c r="J77" s="16"/>
      <c r="K77" s="16"/>
      <c r="L77" s="16"/>
      <c r="N77" s="306">
        <v>3044</v>
      </c>
      <c r="O77" s="309" t="s">
        <v>45</v>
      </c>
      <c r="P77" s="310"/>
      <c r="Q77" s="312"/>
      <c r="R77" s="307"/>
      <c r="S77" s="307">
        <v>23.22</v>
      </c>
      <c r="T77" s="308">
        <f>W77</f>
        <v>29.976623376623373</v>
      </c>
      <c r="U77" s="300">
        <f t="shared" si="22"/>
        <v>22.619999999999997</v>
      </c>
      <c r="V77" s="301">
        <f t="shared" si="23"/>
        <v>29.376623376623371</v>
      </c>
      <c r="W77" s="301">
        <f t="shared" si="24"/>
        <v>29.976623376623373</v>
      </c>
      <c r="X77" s="16"/>
    </row>
    <row r="78" spans="1:24" ht="49.9" customHeight="1" x14ac:dyDescent="0.6">
      <c r="B78" s="456"/>
      <c r="C78" s="456"/>
      <c r="D78" s="456"/>
      <c r="E78" s="17"/>
      <c r="F78" s="17"/>
      <c r="G78" s="455"/>
      <c r="H78" s="17"/>
      <c r="I78" s="16"/>
      <c r="J78" s="16"/>
      <c r="L78" s="16"/>
      <c r="N78" s="306">
        <v>3045</v>
      </c>
      <c r="O78" s="309" t="s">
        <v>30</v>
      </c>
      <c r="P78" s="310"/>
      <c r="Q78" s="312"/>
      <c r="R78" s="307"/>
      <c r="S78" s="307">
        <v>23.22</v>
      </c>
      <c r="T78" s="308">
        <f>W78</f>
        <v>29.976623376623373</v>
      </c>
      <c r="U78" s="300">
        <f t="shared" si="22"/>
        <v>22.619999999999997</v>
      </c>
      <c r="V78" s="301">
        <f t="shared" si="23"/>
        <v>29.376623376623371</v>
      </c>
      <c r="W78" s="301">
        <f t="shared" si="24"/>
        <v>29.976623376623373</v>
      </c>
      <c r="X78" s="16"/>
    </row>
    <row r="79" spans="1:24" ht="49.9" customHeight="1" x14ac:dyDescent="0.65">
      <c r="B79" s="456"/>
      <c r="C79" s="456"/>
      <c r="D79" s="456"/>
      <c r="E79" s="17"/>
      <c r="F79" s="17"/>
      <c r="G79" s="455"/>
      <c r="H79" s="17"/>
      <c r="I79" s="16"/>
      <c r="J79" s="16"/>
      <c r="K79" s="16"/>
      <c r="L79" s="16"/>
      <c r="N79" s="354"/>
      <c r="O79" s="224" t="s">
        <v>84</v>
      </c>
      <c r="P79" s="352"/>
      <c r="Q79" s="355"/>
      <c r="R79" s="683"/>
      <c r="S79" s="683"/>
      <c r="T79" s="683"/>
      <c r="U79" s="300">
        <f t="shared" si="22"/>
        <v>-0.6</v>
      </c>
      <c r="V79" s="301">
        <f t="shared" si="23"/>
        <v>-0.77922077922077915</v>
      </c>
      <c r="W79" s="301">
        <f t="shared" si="24"/>
        <v>-0.17922077922077917</v>
      </c>
      <c r="X79" s="16"/>
    </row>
    <row r="80" spans="1:24" ht="49.9" customHeight="1" x14ac:dyDescent="0.6">
      <c r="B80" s="456"/>
      <c r="C80" s="456"/>
      <c r="D80" s="456"/>
      <c r="E80" s="17"/>
      <c r="F80" s="17"/>
      <c r="G80" s="455"/>
      <c r="H80" s="17"/>
      <c r="I80" s="16"/>
      <c r="J80" s="16"/>
      <c r="K80" s="16"/>
      <c r="L80" s="16"/>
      <c r="N80" s="306">
        <v>3010</v>
      </c>
      <c r="O80" s="309" t="s">
        <v>83</v>
      </c>
      <c r="P80" s="310"/>
      <c r="Q80" s="312"/>
      <c r="R80" s="307">
        <v>2</v>
      </c>
      <c r="S80" s="308">
        <v>18.23</v>
      </c>
      <c r="T80" s="308">
        <f>W80</f>
        <v>23.496103896103897</v>
      </c>
      <c r="U80" s="300">
        <f t="shared" si="22"/>
        <v>17.63</v>
      </c>
      <c r="V80" s="301">
        <f t="shared" si="23"/>
        <v>22.896103896103895</v>
      </c>
      <c r="W80" s="301">
        <f t="shared" si="24"/>
        <v>23.496103896103897</v>
      </c>
      <c r="X80" s="16"/>
    </row>
    <row r="81" spans="2:24" ht="49.9" customHeight="1" x14ac:dyDescent="0.6">
      <c r="B81" s="456"/>
      <c r="C81" s="456"/>
      <c r="D81" s="456"/>
      <c r="E81" s="17"/>
      <c r="F81" s="17"/>
      <c r="G81" s="455"/>
      <c r="H81" s="17"/>
      <c r="I81" s="16"/>
      <c r="J81" s="16"/>
      <c r="K81" s="16"/>
      <c r="L81" s="16"/>
      <c r="N81" s="306">
        <v>3011</v>
      </c>
      <c r="O81" s="309" t="s">
        <v>79</v>
      </c>
      <c r="P81" s="310"/>
      <c r="Q81" s="312"/>
      <c r="R81" s="307"/>
      <c r="S81" s="307">
        <v>25.73</v>
      </c>
      <c r="T81" s="308">
        <f>W81</f>
        <v>33.236363636363635</v>
      </c>
      <c r="U81" s="300">
        <f t="shared" si="22"/>
        <v>25.13</v>
      </c>
      <c r="V81" s="301">
        <f t="shared" si="23"/>
        <v>32.636363636363633</v>
      </c>
      <c r="W81" s="301">
        <f t="shared" si="24"/>
        <v>33.236363636363635</v>
      </c>
      <c r="X81" s="16"/>
    </row>
    <row r="82" spans="2:24" ht="49.9" customHeight="1" x14ac:dyDescent="0.6">
      <c r="B82" s="456"/>
      <c r="C82" s="456"/>
      <c r="D82" s="456"/>
      <c r="E82" s="17"/>
      <c r="F82" s="17"/>
      <c r="G82" s="455"/>
      <c r="H82" s="17"/>
      <c r="I82" s="16"/>
      <c r="J82" s="16"/>
      <c r="K82" s="16"/>
      <c r="L82" s="16"/>
      <c r="N82" s="306">
        <v>3012</v>
      </c>
      <c r="O82" s="309" t="s">
        <v>45</v>
      </c>
      <c r="P82" s="310"/>
      <c r="Q82" s="325"/>
      <c r="R82" s="307">
        <v>2</v>
      </c>
      <c r="S82" s="308">
        <v>19.82</v>
      </c>
      <c r="T82" s="308">
        <f>W82</f>
        <v>25.56103896103896</v>
      </c>
      <c r="U82" s="300">
        <f t="shared" si="22"/>
        <v>19.22</v>
      </c>
      <c r="V82" s="301">
        <f t="shared" si="23"/>
        <v>24.961038961038959</v>
      </c>
      <c r="W82" s="301">
        <f t="shared" si="24"/>
        <v>25.56103896103896</v>
      </c>
      <c r="X82" s="16"/>
    </row>
    <row r="83" spans="2:24" ht="49.9" customHeight="1" x14ac:dyDescent="0.6">
      <c r="B83" s="456"/>
      <c r="C83" s="456"/>
      <c r="D83" s="456"/>
      <c r="E83" s="17"/>
      <c r="F83" s="17"/>
      <c r="G83" s="455"/>
      <c r="H83" s="17"/>
      <c r="I83" s="16"/>
      <c r="J83" s="16"/>
      <c r="K83" s="16"/>
      <c r="L83" s="16"/>
      <c r="N83" s="306">
        <v>3016</v>
      </c>
      <c r="O83" s="309" t="s">
        <v>68</v>
      </c>
      <c r="P83" s="310"/>
      <c r="Q83" s="312"/>
      <c r="R83" s="307">
        <v>2</v>
      </c>
      <c r="S83" s="308">
        <v>18.23</v>
      </c>
      <c r="T83" s="308">
        <f>W83</f>
        <v>23.496103896103897</v>
      </c>
      <c r="U83" s="300">
        <f t="shared" si="22"/>
        <v>17.63</v>
      </c>
      <c r="V83" s="301">
        <f t="shared" si="23"/>
        <v>22.896103896103895</v>
      </c>
      <c r="W83" s="301">
        <f t="shared" si="24"/>
        <v>23.496103896103897</v>
      </c>
      <c r="X83" s="16"/>
    </row>
    <row r="84" spans="2:24" ht="52.5" customHeight="1" x14ac:dyDescent="0.6">
      <c r="B84" s="456"/>
      <c r="C84" s="456"/>
      <c r="D84" s="456"/>
      <c r="E84" s="17"/>
      <c r="F84" s="17"/>
      <c r="G84" s="455"/>
      <c r="H84" s="17"/>
      <c r="I84" s="16"/>
      <c r="J84" s="16"/>
      <c r="K84" s="16"/>
      <c r="L84" s="16"/>
      <c r="N84" s="306">
        <v>3017</v>
      </c>
      <c r="O84" s="309" t="s">
        <v>30</v>
      </c>
      <c r="P84" s="310"/>
      <c r="Q84" s="325"/>
      <c r="R84" s="307">
        <v>2</v>
      </c>
      <c r="S84" s="308">
        <v>19.82</v>
      </c>
      <c r="T84" s="308">
        <f>W84</f>
        <v>25.56103896103896</v>
      </c>
      <c r="U84" s="300">
        <f t="shared" si="22"/>
        <v>19.22</v>
      </c>
      <c r="V84" s="301">
        <f t="shared" si="23"/>
        <v>24.961038961038959</v>
      </c>
      <c r="W84" s="301">
        <f t="shared" si="24"/>
        <v>25.56103896103896</v>
      </c>
      <c r="X84" s="16"/>
    </row>
    <row r="85" spans="2:24" ht="52.5" customHeight="1" x14ac:dyDescent="0.65">
      <c r="B85" s="456"/>
      <c r="C85" s="456"/>
      <c r="D85" s="456"/>
      <c r="E85" s="17"/>
      <c r="F85" s="17"/>
      <c r="G85" s="455"/>
      <c r="H85" s="17"/>
      <c r="I85" s="16"/>
      <c r="J85" s="16"/>
      <c r="K85" s="301"/>
      <c r="L85" s="301"/>
      <c r="M85" s="302"/>
      <c r="N85" s="354"/>
      <c r="O85" s="224" t="s">
        <v>80</v>
      </c>
      <c r="P85" s="352"/>
      <c r="Q85" s="355"/>
      <c r="R85" s="683"/>
      <c r="S85" s="683"/>
      <c r="T85" s="683"/>
      <c r="U85" s="300">
        <f t="shared" si="22"/>
        <v>-0.6</v>
      </c>
      <c r="V85" s="301">
        <f t="shared" si="23"/>
        <v>-0.77922077922077915</v>
      </c>
      <c r="W85" s="301">
        <f t="shared" si="24"/>
        <v>-0.17922077922077917</v>
      </c>
    </row>
    <row r="86" spans="2:24" ht="52.5" customHeight="1" x14ac:dyDescent="0.6">
      <c r="B86" s="456"/>
      <c r="C86" s="456"/>
      <c r="D86" s="456"/>
      <c r="E86" s="17"/>
      <c r="F86" s="17"/>
      <c r="G86" s="455"/>
      <c r="H86" s="17"/>
      <c r="I86" s="16"/>
      <c r="J86" s="16"/>
      <c r="K86" s="301"/>
      <c r="L86" s="301"/>
      <c r="M86" s="302"/>
      <c r="N86" s="306">
        <v>3021</v>
      </c>
      <c r="O86" s="309" t="s">
        <v>79</v>
      </c>
      <c r="P86" s="310"/>
      <c r="Q86" s="312"/>
      <c r="R86" s="307"/>
      <c r="S86" s="307">
        <v>25.73</v>
      </c>
      <c r="T86" s="308">
        <f>W86</f>
        <v>33.236363636363635</v>
      </c>
      <c r="U86" s="300">
        <f t="shared" si="22"/>
        <v>25.13</v>
      </c>
      <c r="V86" s="301">
        <f t="shared" si="23"/>
        <v>32.636363636363633</v>
      </c>
      <c r="W86" s="301">
        <f t="shared" si="24"/>
        <v>33.236363636363635</v>
      </c>
      <c r="X86" s="16"/>
    </row>
    <row r="87" spans="2:24" ht="52.5" customHeight="1" x14ac:dyDescent="0.6">
      <c r="B87" s="456"/>
      <c r="C87" s="456"/>
      <c r="D87" s="456"/>
      <c r="E87" s="17"/>
      <c r="F87" s="17"/>
      <c r="G87" s="455"/>
      <c r="H87" s="17"/>
      <c r="I87" s="16"/>
      <c r="J87" s="16"/>
      <c r="K87" s="301"/>
      <c r="L87" s="301"/>
      <c r="M87" s="302"/>
      <c r="N87" s="306">
        <v>3022</v>
      </c>
      <c r="O87" s="309" t="s">
        <v>45</v>
      </c>
      <c r="P87" s="310"/>
      <c r="Q87" s="325"/>
      <c r="R87" s="307">
        <v>2</v>
      </c>
      <c r="S87" s="308">
        <v>19.82</v>
      </c>
      <c r="T87" s="308">
        <f>W87</f>
        <v>25.56103896103896</v>
      </c>
      <c r="U87" s="300">
        <f t="shared" si="22"/>
        <v>19.22</v>
      </c>
      <c r="V87" s="301">
        <f t="shared" si="23"/>
        <v>24.961038961038959</v>
      </c>
      <c r="W87" s="301">
        <f t="shared" si="24"/>
        <v>25.56103896103896</v>
      </c>
      <c r="X87" s="16"/>
    </row>
    <row r="88" spans="2:24" ht="52.5" customHeight="1" x14ac:dyDescent="0.6">
      <c r="B88" s="456"/>
      <c r="C88" s="456"/>
      <c r="D88" s="456"/>
      <c r="E88" s="17"/>
      <c r="F88" s="17"/>
      <c r="G88" s="455"/>
      <c r="H88" s="17"/>
      <c r="I88" s="16"/>
      <c r="J88" s="16"/>
      <c r="K88" s="301"/>
      <c r="L88" s="301"/>
      <c r="M88" s="302"/>
      <c r="N88" s="306">
        <v>3027</v>
      </c>
      <c r="O88" s="309" t="s">
        <v>30</v>
      </c>
      <c r="P88" s="310"/>
      <c r="Q88" s="325"/>
      <c r="R88" s="307">
        <v>2</v>
      </c>
      <c r="S88" s="308">
        <v>19.82</v>
      </c>
      <c r="T88" s="308">
        <f>W88</f>
        <v>25.56103896103896</v>
      </c>
      <c r="U88" s="300">
        <f t="shared" si="22"/>
        <v>19.22</v>
      </c>
      <c r="V88" s="301">
        <f t="shared" si="23"/>
        <v>24.961038961038959</v>
      </c>
      <c r="W88" s="301">
        <f t="shared" si="24"/>
        <v>25.56103896103896</v>
      </c>
      <c r="X88" s="16"/>
    </row>
    <row r="89" spans="2:24" ht="52.5" customHeight="1" x14ac:dyDescent="0.65">
      <c r="B89" s="456"/>
      <c r="C89" s="456"/>
      <c r="D89" s="456"/>
      <c r="E89" s="17"/>
      <c r="F89" s="17"/>
      <c r="G89" s="455"/>
      <c r="H89" s="17"/>
      <c r="I89" s="16"/>
      <c r="J89" s="16"/>
      <c r="K89" s="301"/>
      <c r="L89" s="301"/>
      <c r="M89" s="302"/>
      <c r="N89" s="457"/>
      <c r="O89" s="684" t="s">
        <v>425</v>
      </c>
      <c r="P89" s="685"/>
      <c r="Q89" s="685"/>
      <c r="R89" s="685"/>
      <c r="S89" s="685"/>
      <c r="T89" s="685"/>
      <c r="U89" s="300"/>
      <c r="V89" s="301"/>
      <c r="W89" s="301"/>
      <c r="X89" s="16"/>
    </row>
    <row r="90" spans="2:24" ht="52.5" customHeight="1" x14ac:dyDescent="0.6">
      <c r="B90" s="456"/>
      <c r="C90" s="456"/>
      <c r="D90" s="456"/>
      <c r="E90" s="17"/>
      <c r="F90" s="17"/>
      <c r="G90" s="455"/>
      <c r="H90" s="17"/>
      <c r="I90" s="16"/>
      <c r="J90" s="16"/>
      <c r="K90" s="301"/>
      <c r="L90" s="301"/>
      <c r="M90" s="302"/>
      <c r="N90" s="303">
        <v>3067</v>
      </c>
      <c r="O90" s="309" t="s">
        <v>30</v>
      </c>
      <c r="P90" s="310"/>
      <c r="Q90" s="325"/>
      <c r="R90" s="307">
        <v>2</v>
      </c>
      <c r="S90" s="308">
        <v>23.22</v>
      </c>
      <c r="T90" s="308">
        <f>W90</f>
        <v>29.976623376623373</v>
      </c>
      <c r="U90" s="300">
        <f>S90-0.6</f>
        <v>22.619999999999997</v>
      </c>
      <c r="V90" s="301">
        <f>SUM(U90/0.77)</f>
        <v>29.376623376623371</v>
      </c>
      <c r="W90" s="301">
        <f>SUM(V90+0.6)</f>
        <v>29.976623376623373</v>
      </c>
      <c r="X90" s="16"/>
    </row>
    <row r="91" spans="2:24" ht="52.5" customHeight="1" x14ac:dyDescent="0.6">
      <c r="B91" s="456"/>
      <c r="C91" s="456"/>
      <c r="D91" s="456"/>
      <c r="E91" s="17"/>
      <c r="F91" s="17"/>
      <c r="G91" s="455"/>
      <c r="H91" s="17"/>
      <c r="I91" s="16"/>
      <c r="J91" s="16"/>
      <c r="K91" s="301"/>
      <c r="L91" s="301"/>
      <c r="M91" s="302"/>
      <c r="N91" s="306">
        <v>3065</v>
      </c>
      <c r="O91" s="309" t="s">
        <v>51</v>
      </c>
      <c r="P91" s="310"/>
      <c r="Q91" s="312"/>
      <c r="R91" s="307">
        <v>13.15</v>
      </c>
      <c r="S91" s="307">
        <v>14.99</v>
      </c>
      <c r="T91" s="308">
        <f>W91</f>
        <v>19.354025974025973</v>
      </c>
      <c r="U91" s="300">
        <f>S91-0.38</f>
        <v>14.61</v>
      </c>
      <c r="V91" s="301">
        <f>SUM(U91/0.77)</f>
        <v>18.974025974025974</v>
      </c>
      <c r="W91" s="301">
        <f>SUM(V91+0.38)</f>
        <v>19.354025974025973</v>
      </c>
      <c r="X91" s="16"/>
    </row>
    <row r="92" spans="2:24" ht="52.5" customHeight="1" x14ac:dyDescent="0.65">
      <c r="B92" s="456"/>
      <c r="C92" s="456"/>
      <c r="D92" s="456"/>
      <c r="E92" s="17"/>
      <c r="F92" s="17"/>
      <c r="G92" s="455"/>
      <c r="H92" s="17"/>
      <c r="I92" s="16"/>
      <c r="J92" s="16"/>
      <c r="K92" s="301"/>
      <c r="L92" s="301"/>
      <c r="M92" s="302"/>
      <c r="N92" s="354"/>
      <c r="O92" s="224" t="s">
        <v>570</v>
      </c>
      <c r="P92" s="352"/>
      <c r="Q92" s="355"/>
      <c r="R92" s="683"/>
      <c r="S92" s="683"/>
      <c r="T92" s="683"/>
      <c r="U92" s="300">
        <f>S92-0.6</f>
        <v>-0.6</v>
      </c>
      <c r="V92" s="301">
        <f>SUM(U92/0.77)</f>
        <v>-0.77922077922077915</v>
      </c>
      <c r="W92" s="301">
        <f>SUM(V92+0.6)</f>
        <v>-0.17922077922077917</v>
      </c>
      <c r="X92" s="16"/>
    </row>
    <row r="93" spans="2:24" ht="52.5" customHeight="1" x14ac:dyDescent="0.6">
      <c r="B93" s="456"/>
      <c r="C93" s="456"/>
      <c r="D93" s="456"/>
      <c r="E93" s="17"/>
      <c r="F93" s="17"/>
      <c r="G93" s="455"/>
      <c r="H93" s="17"/>
      <c r="I93" s="16"/>
      <c r="J93" s="16"/>
      <c r="K93" s="301"/>
      <c r="L93" s="301"/>
      <c r="M93" s="302"/>
      <c r="N93" s="306">
        <v>3031</v>
      </c>
      <c r="O93" s="309" t="s">
        <v>79</v>
      </c>
      <c r="P93" s="310"/>
      <c r="Q93" s="312"/>
      <c r="R93" s="307"/>
      <c r="S93" s="307">
        <v>31.22</v>
      </c>
      <c r="T93" s="308">
        <f>W93</f>
        <v>40.366233766233762</v>
      </c>
      <c r="U93" s="300">
        <f>S93-0.6</f>
        <v>30.619999999999997</v>
      </c>
      <c r="V93" s="301">
        <f>SUM(U93/0.77)</f>
        <v>39.766233766233761</v>
      </c>
      <c r="W93" s="301">
        <f>SUM(V93+0.6)</f>
        <v>40.366233766233762</v>
      </c>
      <c r="X93" s="16"/>
    </row>
    <row r="94" spans="2:24" ht="52.5" customHeight="1" x14ac:dyDescent="0.6">
      <c r="B94" s="456"/>
      <c r="C94" s="456"/>
      <c r="D94" s="456"/>
      <c r="E94" s="17"/>
      <c r="F94" s="17"/>
      <c r="G94" s="455"/>
      <c r="H94" s="17"/>
      <c r="I94" s="16"/>
      <c r="J94" s="16"/>
      <c r="K94" s="301"/>
      <c r="L94" s="301"/>
      <c r="M94" s="302"/>
      <c r="N94" s="306">
        <v>3032</v>
      </c>
      <c r="O94" s="309" t="s">
        <v>45</v>
      </c>
      <c r="P94" s="310"/>
      <c r="Q94" s="325"/>
      <c r="R94" s="307"/>
      <c r="S94" s="308">
        <v>27.42</v>
      </c>
      <c r="T94" s="308">
        <f>W94</f>
        <v>35.431168831168833</v>
      </c>
      <c r="U94" s="300">
        <f>S94-0.6</f>
        <v>26.82</v>
      </c>
      <c r="V94" s="301">
        <f>SUM(U94/0.77)</f>
        <v>34.831168831168831</v>
      </c>
      <c r="W94" s="301">
        <f>SUM(V94+0.6)</f>
        <v>35.431168831168833</v>
      </c>
      <c r="X94" s="16"/>
    </row>
    <row r="95" spans="2:24" ht="52.5" customHeight="1" x14ac:dyDescent="0.6">
      <c r="B95" s="456"/>
      <c r="C95" s="456"/>
      <c r="D95" s="456"/>
      <c r="E95" s="17"/>
      <c r="F95" s="17"/>
      <c r="G95" s="455"/>
      <c r="H95" s="17"/>
      <c r="I95" s="16"/>
      <c r="J95" s="16"/>
      <c r="K95" s="301"/>
      <c r="L95" s="301"/>
      <c r="M95" s="302"/>
      <c r="N95" s="344"/>
      <c r="O95" s="302"/>
      <c r="P95" s="302"/>
      <c r="Q95" s="300"/>
      <c r="R95" s="300"/>
      <c r="S95" s="300"/>
      <c r="T95" s="451"/>
      <c r="U95" s="300"/>
      <c r="V95" s="301"/>
      <c r="W95" s="301"/>
      <c r="X95" s="16"/>
    </row>
    <row r="96" spans="2:24" ht="52.5" customHeight="1" x14ac:dyDescent="0.6">
      <c r="B96" s="456"/>
      <c r="C96" s="456"/>
      <c r="D96" s="456"/>
      <c r="E96" s="17"/>
      <c r="F96" s="17"/>
      <c r="G96" s="455"/>
      <c r="H96" s="17"/>
      <c r="I96" s="16"/>
      <c r="J96" s="16"/>
      <c r="K96" s="301"/>
      <c r="L96" s="301"/>
      <c r="M96" s="302"/>
      <c r="N96" s="344"/>
      <c r="O96" s="302"/>
      <c r="P96" s="302"/>
      <c r="Q96" s="300"/>
      <c r="R96" s="300"/>
      <c r="S96" s="300"/>
      <c r="T96" s="451"/>
      <c r="U96" s="300"/>
      <c r="V96" s="301"/>
      <c r="W96" s="301"/>
      <c r="X96" s="16"/>
    </row>
    <row r="97" spans="1:24" ht="52.5" customHeight="1" x14ac:dyDescent="0.6">
      <c r="A97" s="93" t="s">
        <v>78</v>
      </c>
      <c r="B97" s="96" t="s">
        <v>77</v>
      </c>
      <c r="C97" s="95"/>
      <c r="D97" s="94"/>
      <c r="E97" s="93"/>
      <c r="F97" s="93" t="s">
        <v>76</v>
      </c>
      <c r="G97" s="93" t="s">
        <v>75</v>
      </c>
      <c r="H97" s="17" t="e">
        <f>F97-0.36</f>
        <v>#VALUE!</v>
      </c>
      <c r="I97" s="16" t="e">
        <f>SUM(H98/0.77)</f>
        <v>#VALUE!</v>
      </c>
      <c r="J97" s="16" t="e">
        <f>SUM(I97+0.36)</f>
        <v>#VALUE!</v>
      </c>
      <c r="K97" s="301"/>
      <c r="L97" s="301"/>
      <c r="M97" s="302"/>
      <c r="N97" s="93" t="s">
        <v>78</v>
      </c>
      <c r="O97" s="95" t="s">
        <v>77</v>
      </c>
      <c r="P97" s="95"/>
      <c r="Q97" s="106"/>
      <c r="R97" s="93"/>
      <c r="S97" s="93" t="s">
        <v>76</v>
      </c>
      <c r="T97" s="93" t="s">
        <v>75</v>
      </c>
      <c r="X97" s="16"/>
    </row>
    <row r="98" spans="1:24" ht="52.5" customHeight="1" x14ac:dyDescent="0.6">
      <c r="A98" s="89" t="s">
        <v>74</v>
      </c>
      <c r="B98" s="92"/>
      <c r="C98" s="91"/>
      <c r="D98" s="90"/>
      <c r="E98" s="89" t="s">
        <v>15</v>
      </c>
      <c r="F98" s="89" t="s">
        <v>73</v>
      </c>
      <c r="G98" s="89" t="s">
        <v>72</v>
      </c>
      <c r="H98" s="17" t="e">
        <f>F98-0.36</f>
        <v>#VALUE!</v>
      </c>
      <c r="I98" s="16">
        <f>SUM(U34/0.77)</f>
        <v>-0.77922077922077915</v>
      </c>
      <c r="J98" s="16">
        <f>SUM(I98+0.36)</f>
        <v>-0.41922077922077916</v>
      </c>
      <c r="K98" s="301"/>
      <c r="L98" s="301"/>
      <c r="M98" s="302"/>
      <c r="N98" s="102" t="s">
        <v>74</v>
      </c>
      <c r="O98" s="105"/>
      <c r="P98" s="104"/>
      <c r="Q98" s="103"/>
      <c r="R98" s="102" t="s">
        <v>15</v>
      </c>
      <c r="S98" s="102" t="s">
        <v>73</v>
      </c>
      <c r="T98" s="102" t="s">
        <v>72</v>
      </c>
      <c r="X98" s="16"/>
    </row>
    <row r="99" spans="1:24" ht="52.5" customHeight="1" x14ac:dyDescent="0.6">
      <c r="A99" s="700" t="s">
        <v>231</v>
      </c>
      <c r="B99" s="701"/>
      <c r="C99" s="701"/>
      <c r="D99" s="701"/>
      <c r="E99" s="701"/>
      <c r="F99" s="701"/>
      <c r="G99" s="702"/>
      <c r="K99" s="301"/>
      <c r="L99" s="301"/>
      <c r="M99" s="302"/>
      <c r="N99" s="700" t="s">
        <v>231</v>
      </c>
      <c r="O99" s="701"/>
      <c r="P99" s="701"/>
      <c r="Q99" s="701"/>
      <c r="R99" s="701"/>
      <c r="S99" s="701"/>
      <c r="T99" s="702"/>
      <c r="V99" s="14"/>
      <c r="W99" s="14"/>
      <c r="X99" s="16"/>
    </row>
    <row r="100" spans="1:24" ht="52.5" customHeight="1" x14ac:dyDescent="0.7">
      <c r="A100" s="681" t="s">
        <v>217</v>
      </c>
      <c r="B100" s="681"/>
      <c r="C100" s="681"/>
      <c r="D100" s="681"/>
      <c r="E100" s="681"/>
      <c r="F100" s="681"/>
      <c r="G100" s="681"/>
      <c r="H100" s="300"/>
      <c r="I100" s="301"/>
      <c r="J100" s="301"/>
      <c r="K100" s="301"/>
      <c r="L100" s="301"/>
      <c r="M100" s="302"/>
      <c r="N100" s="674" t="s">
        <v>107</v>
      </c>
      <c r="O100" s="675"/>
      <c r="P100" s="675"/>
      <c r="Q100" s="675"/>
      <c r="R100" s="675"/>
      <c r="S100" s="675"/>
      <c r="T100" s="676"/>
      <c r="U100" s="300">
        <f t="shared" ref="U100:U123" si="25">S100-0.6</f>
        <v>-0.6</v>
      </c>
      <c r="V100" s="301">
        <f t="shared" ref="V100:V125" si="26">SUM(U100/0.77)</f>
        <v>-0.77922077922077915</v>
      </c>
      <c r="W100" s="301">
        <f t="shared" ref="W100:W123" si="27">SUM(V100+0.6)</f>
        <v>-0.17922077922077917</v>
      </c>
      <c r="X100" s="16"/>
    </row>
    <row r="101" spans="1:24" ht="52.5" customHeight="1" x14ac:dyDescent="0.6">
      <c r="A101" s="306">
        <v>4320</v>
      </c>
      <c r="B101" s="425" t="s">
        <v>523</v>
      </c>
      <c r="C101" s="427"/>
      <c r="D101" s="427"/>
      <c r="E101" s="306"/>
      <c r="F101" s="307">
        <v>30.23</v>
      </c>
      <c r="G101" s="308">
        <f t="shared" ref="G101:G110" si="28">J101</f>
        <v>39.080519480519477</v>
      </c>
      <c r="H101" s="300">
        <f t="shared" ref="H101:H109" si="29">F101-0.6</f>
        <v>29.63</v>
      </c>
      <c r="I101" s="301">
        <f t="shared" ref="I101:I110" si="30">SUM(H101/0.77)</f>
        <v>38.480519480519476</v>
      </c>
      <c r="J101" s="301">
        <f t="shared" ref="J101:J109" si="31">SUM(I101+0.6)</f>
        <v>39.080519480519477</v>
      </c>
      <c r="K101" s="301"/>
      <c r="L101" s="301"/>
      <c r="M101" s="302"/>
      <c r="N101" s="306">
        <v>1136</v>
      </c>
      <c r="O101" s="309" t="s">
        <v>398</v>
      </c>
      <c r="P101" s="310"/>
      <c r="Q101" s="311"/>
      <c r="R101" s="306"/>
      <c r="S101" s="307">
        <v>31.22</v>
      </c>
      <c r="T101" s="307">
        <f t="shared" ref="T101:T107" si="32">W101</f>
        <v>40.366233766233762</v>
      </c>
      <c r="U101" s="300">
        <f t="shared" si="25"/>
        <v>30.619999999999997</v>
      </c>
      <c r="V101" s="301">
        <f t="shared" si="26"/>
        <v>39.766233766233761</v>
      </c>
      <c r="W101" s="301">
        <f t="shared" si="27"/>
        <v>40.366233766233762</v>
      </c>
      <c r="X101" s="16"/>
    </row>
    <row r="102" spans="1:24" ht="52.5" customHeight="1" x14ac:dyDescent="0.6">
      <c r="A102" s="303">
        <v>4345</v>
      </c>
      <c r="B102" s="425" t="s">
        <v>551</v>
      </c>
      <c r="C102" s="427"/>
      <c r="D102" s="427"/>
      <c r="E102" s="306"/>
      <c r="F102" s="307">
        <v>45.23</v>
      </c>
      <c r="G102" s="308">
        <f t="shared" si="28"/>
        <v>58.561038961038953</v>
      </c>
      <c r="H102" s="300">
        <f t="shared" si="29"/>
        <v>44.629999999999995</v>
      </c>
      <c r="I102" s="301">
        <f t="shared" si="30"/>
        <v>57.961038961038952</v>
      </c>
      <c r="J102" s="301">
        <f t="shared" si="31"/>
        <v>58.561038961038953</v>
      </c>
      <c r="K102" s="301"/>
      <c r="L102" s="301"/>
      <c r="M102" s="302"/>
      <c r="N102" s="306">
        <v>1149</v>
      </c>
      <c r="O102" s="309" t="s">
        <v>399</v>
      </c>
      <c r="P102" s="310"/>
      <c r="Q102" s="312"/>
      <c r="R102" s="307"/>
      <c r="S102" s="307">
        <v>27.22</v>
      </c>
      <c r="T102" s="307">
        <f t="shared" si="32"/>
        <v>35.171428571428571</v>
      </c>
      <c r="U102" s="300">
        <f t="shared" si="25"/>
        <v>26.619999999999997</v>
      </c>
      <c r="V102" s="301">
        <f t="shared" si="26"/>
        <v>34.571428571428569</v>
      </c>
      <c r="W102" s="301">
        <f t="shared" si="27"/>
        <v>35.171428571428571</v>
      </c>
      <c r="X102" s="16"/>
    </row>
    <row r="103" spans="1:24" ht="52.5" customHeight="1" x14ac:dyDescent="0.65">
      <c r="A103" s="306">
        <v>4361</v>
      </c>
      <c r="B103" s="425" t="s">
        <v>382</v>
      </c>
      <c r="C103" s="427"/>
      <c r="D103" s="427"/>
      <c r="E103" s="306"/>
      <c r="F103" s="307">
        <v>54.23</v>
      </c>
      <c r="G103" s="308">
        <f t="shared" si="28"/>
        <v>70.249350649350632</v>
      </c>
      <c r="H103" s="300">
        <f t="shared" si="29"/>
        <v>53.629999999999995</v>
      </c>
      <c r="I103" s="301">
        <f t="shared" si="30"/>
        <v>69.649350649350637</v>
      </c>
      <c r="J103" s="301">
        <f t="shared" si="31"/>
        <v>70.249350649350632</v>
      </c>
      <c r="K103" s="301"/>
      <c r="L103" s="301"/>
      <c r="M103" s="302"/>
      <c r="N103" s="313">
        <v>1148</v>
      </c>
      <c r="O103" s="314" t="s">
        <v>400</v>
      </c>
      <c r="P103" s="315"/>
      <c r="Q103" s="316"/>
      <c r="R103" s="317"/>
      <c r="S103" s="317">
        <v>28.24</v>
      </c>
      <c r="T103" s="317">
        <f t="shared" si="32"/>
        <v>36.496103896103889</v>
      </c>
      <c r="U103" s="300">
        <f t="shared" si="25"/>
        <v>27.639999999999997</v>
      </c>
      <c r="V103" s="301">
        <f t="shared" si="26"/>
        <v>35.896103896103888</v>
      </c>
      <c r="W103" s="301">
        <f t="shared" si="27"/>
        <v>36.496103896103889</v>
      </c>
      <c r="X103" s="16"/>
    </row>
    <row r="104" spans="1:24" ht="52.5" customHeight="1" x14ac:dyDescent="0.6">
      <c r="A104" s="306">
        <v>4329</v>
      </c>
      <c r="B104" s="425" t="s">
        <v>514</v>
      </c>
      <c r="C104" s="427"/>
      <c r="D104" s="427"/>
      <c r="E104" s="306"/>
      <c r="F104" s="303">
        <v>33.229999999999997</v>
      </c>
      <c r="G104" s="324">
        <f t="shared" si="28"/>
        <v>42.976623376623373</v>
      </c>
      <c r="H104" s="300">
        <f t="shared" si="29"/>
        <v>32.629999999999995</v>
      </c>
      <c r="I104" s="301">
        <f t="shared" si="30"/>
        <v>42.376623376623371</v>
      </c>
      <c r="J104" s="301">
        <f t="shared" si="31"/>
        <v>42.976623376623373</v>
      </c>
      <c r="K104" s="301"/>
      <c r="L104" s="301"/>
      <c r="M104" s="302"/>
      <c r="N104" s="318">
        <v>1130</v>
      </c>
      <c r="O104" s="319" t="s">
        <v>401</v>
      </c>
      <c r="P104" s="320"/>
      <c r="Q104" s="321"/>
      <c r="R104" s="318"/>
      <c r="S104" s="322">
        <v>31.22</v>
      </c>
      <c r="T104" s="322">
        <f t="shared" si="32"/>
        <v>40.366233766233762</v>
      </c>
      <c r="U104" s="300">
        <f t="shared" si="25"/>
        <v>30.619999999999997</v>
      </c>
      <c r="V104" s="301">
        <f t="shared" si="26"/>
        <v>39.766233766233761</v>
      </c>
      <c r="W104" s="301">
        <f t="shared" si="27"/>
        <v>40.366233766233762</v>
      </c>
      <c r="X104" s="16"/>
    </row>
    <row r="105" spans="1:24" ht="52.5" customHeight="1" x14ac:dyDescent="0.6">
      <c r="A105" s="303">
        <v>4323</v>
      </c>
      <c r="B105" s="425" t="s">
        <v>524</v>
      </c>
      <c r="C105" s="427"/>
      <c r="D105" s="427"/>
      <c r="E105" s="307"/>
      <c r="F105" s="307">
        <v>54.23</v>
      </c>
      <c r="G105" s="308">
        <f t="shared" si="28"/>
        <v>70.249350649350632</v>
      </c>
      <c r="H105" s="300">
        <f t="shared" si="29"/>
        <v>53.629999999999995</v>
      </c>
      <c r="I105" s="301">
        <f t="shared" si="30"/>
        <v>69.649350649350637</v>
      </c>
      <c r="J105" s="301">
        <f t="shared" si="31"/>
        <v>70.249350649350632</v>
      </c>
      <c r="K105" s="301"/>
      <c r="L105" s="301"/>
      <c r="M105" s="302"/>
      <c r="N105" s="318">
        <v>1135</v>
      </c>
      <c r="O105" s="319" t="s">
        <v>402</v>
      </c>
      <c r="P105" s="320"/>
      <c r="Q105" s="321"/>
      <c r="R105" s="318"/>
      <c r="S105" s="322">
        <v>31.22</v>
      </c>
      <c r="T105" s="322">
        <f t="shared" si="32"/>
        <v>40.366233766233762</v>
      </c>
      <c r="U105" s="300">
        <f t="shared" si="25"/>
        <v>30.619999999999997</v>
      </c>
      <c r="V105" s="301">
        <f t="shared" si="26"/>
        <v>39.766233766233761</v>
      </c>
      <c r="W105" s="301">
        <f t="shared" si="27"/>
        <v>40.366233766233762</v>
      </c>
      <c r="X105" s="16"/>
    </row>
    <row r="106" spans="1:24" ht="52.5" customHeight="1" x14ac:dyDescent="0.6">
      <c r="A106" s="303"/>
      <c r="B106" s="425" t="s">
        <v>579</v>
      </c>
      <c r="C106" s="427"/>
      <c r="D106" s="427"/>
      <c r="E106" s="307"/>
      <c r="F106" s="307">
        <v>30.23</v>
      </c>
      <c r="G106" s="308">
        <f t="shared" si="28"/>
        <v>39.080519480519477</v>
      </c>
      <c r="H106" s="300">
        <f t="shared" si="29"/>
        <v>29.63</v>
      </c>
      <c r="I106" s="301">
        <f t="shared" si="30"/>
        <v>38.480519480519476</v>
      </c>
      <c r="J106" s="301">
        <f t="shared" si="31"/>
        <v>39.080519480519477</v>
      </c>
      <c r="K106" s="301"/>
      <c r="L106" s="301"/>
      <c r="M106" s="302"/>
      <c r="N106" s="306">
        <v>1151</v>
      </c>
      <c r="O106" s="309" t="s">
        <v>403</v>
      </c>
      <c r="P106" s="310"/>
      <c r="Q106" s="312"/>
      <c r="R106" s="307"/>
      <c r="S106" s="307">
        <v>27.22</v>
      </c>
      <c r="T106" s="307">
        <f t="shared" si="32"/>
        <v>35.171428571428571</v>
      </c>
      <c r="U106" s="300">
        <f t="shared" si="25"/>
        <v>26.619999999999997</v>
      </c>
      <c r="V106" s="301">
        <f t="shared" si="26"/>
        <v>34.571428571428569</v>
      </c>
      <c r="W106" s="301">
        <f t="shared" si="27"/>
        <v>35.171428571428571</v>
      </c>
      <c r="X106" s="16"/>
    </row>
    <row r="107" spans="1:24" ht="52.5" customHeight="1" x14ac:dyDescent="0.6">
      <c r="A107" s="303"/>
      <c r="B107" s="425" t="s">
        <v>575</v>
      </c>
      <c r="C107" s="427"/>
      <c r="D107" s="427"/>
      <c r="E107" s="307"/>
      <c r="F107" s="307">
        <v>30.23</v>
      </c>
      <c r="G107" s="308">
        <f t="shared" si="28"/>
        <v>39.080519480519477</v>
      </c>
      <c r="H107" s="300">
        <f t="shared" si="29"/>
        <v>29.63</v>
      </c>
      <c r="I107" s="301">
        <f t="shared" si="30"/>
        <v>38.480519480519476</v>
      </c>
      <c r="J107" s="301">
        <f t="shared" si="31"/>
        <v>39.080519480519477</v>
      </c>
      <c r="K107" s="301"/>
      <c r="L107" s="301"/>
      <c r="M107" s="302"/>
      <c r="N107" s="306"/>
      <c r="O107" s="309" t="s">
        <v>578</v>
      </c>
      <c r="P107" s="310"/>
      <c r="Q107" s="311"/>
      <c r="R107" s="306"/>
      <c r="S107" s="307">
        <v>31.22</v>
      </c>
      <c r="T107" s="307">
        <f t="shared" si="32"/>
        <v>40.366233766233762</v>
      </c>
      <c r="U107" s="300">
        <f t="shared" si="25"/>
        <v>30.619999999999997</v>
      </c>
      <c r="V107" s="301">
        <f t="shared" si="26"/>
        <v>39.766233766233761</v>
      </c>
      <c r="W107" s="301">
        <f t="shared" si="27"/>
        <v>40.366233766233762</v>
      </c>
      <c r="X107" s="16"/>
    </row>
    <row r="108" spans="1:24" ht="52.5" customHeight="1" x14ac:dyDescent="0.7">
      <c r="A108" s="306">
        <v>4300</v>
      </c>
      <c r="B108" s="626" t="s">
        <v>383</v>
      </c>
      <c r="C108" s="627"/>
      <c r="D108" s="627"/>
      <c r="E108" s="323"/>
      <c r="F108" s="303">
        <v>33.229999999999997</v>
      </c>
      <c r="G108" s="324">
        <f t="shared" si="28"/>
        <v>42.976623376623373</v>
      </c>
      <c r="H108" s="300">
        <f t="shared" si="29"/>
        <v>32.629999999999995</v>
      </c>
      <c r="I108" s="301">
        <f t="shared" si="30"/>
        <v>42.376623376623371</v>
      </c>
      <c r="J108" s="301">
        <f t="shared" si="31"/>
        <v>42.976623376623373</v>
      </c>
      <c r="K108" s="301"/>
      <c r="L108" s="301"/>
      <c r="M108" s="302"/>
      <c r="N108" s="674" t="s">
        <v>212</v>
      </c>
      <c r="O108" s="675"/>
      <c r="P108" s="675"/>
      <c r="Q108" s="675"/>
      <c r="R108" s="675"/>
      <c r="S108" s="675"/>
      <c r="T108" s="676"/>
      <c r="U108" s="300">
        <f t="shared" si="25"/>
        <v>-0.6</v>
      </c>
      <c r="V108" s="301">
        <f t="shared" si="26"/>
        <v>-0.77922077922077915</v>
      </c>
      <c r="W108" s="301">
        <f t="shared" si="27"/>
        <v>-0.17922077922077917</v>
      </c>
      <c r="X108" s="16"/>
    </row>
    <row r="109" spans="1:24" ht="52.5" customHeight="1" x14ac:dyDescent="0.6">
      <c r="A109" s="306">
        <v>4303</v>
      </c>
      <c r="B109" s="643" t="s">
        <v>384</v>
      </c>
      <c r="C109" s="643"/>
      <c r="D109" s="626"/>
      <c r="E109" s="306"/>
      <c r="F109" s="307">
        <v>31.23</v>
      </c>
      <c r="G109" s="308">
        <f t="shared" si="28"/>
        <v>40.37922077922078</v>
      </c>
      <c r="H109" s="300">
        <f t="shared" si="29"/>
        <v>30.63</v>
      </c>
      <c r="I109" s="301">
        <f t="shared" si="30"/>
        <v>39.779220779220779</v>
      </c>
      <c r="J109" s="301">
        <f t="shared" si="31"/>
        <v>40.37922077922078</v>
      </c>
      <c r="K109" s="301"/>
      <c r="L109" s="301"/>
      <c r="M109" s="302"/>
      <c r="N109" s="306">
        <v>511</v>
      </c>
      <c r="O109" s="309" t="s">
        <v>404</v>
      </c>
      <c r="P109" s="310"/>
      <c r="Q109" s="325"/>
      <c r="R109" s="307"/>
      <c r="S109" s="307">
        <v>28.49</v>
      </c>
      <c r="T109" s="307">
        <f>W109</f>
        <v>36.820779220779215</v>
      </c>
      <c r="U109" s="300">
        <f t="shared" si="25"/>
        <v>27.889999999999997</v>
      </c>
      <c r="V109" s="301">
        <f t="shared" si="26"/>
        <v>36.220779220779214</v>
      </c>
      <c r="W109" s="301">
        <f t="shared" si="27"/>
        <v>36.820779220779215</v>
      </c>
      <c r="X109" s="16"/>
    </row>
    <row r="110" spans="1:24" ht="52.5" customHeight="1" x14ac:dyDescent="0.6">
      <c r="A110" s="306">
        <v>4304</v>
      </c>
      <c r="B110" s="643" t="s">
        <v>518</v>
      </c>
      <c r="C110" s="643"/>
      <c r="D110" s="626"/>
      <c r="E110" s="307"/>
      <c r="F110" s="307">
        <v>28.15</v>
      </c>
      <c r="G110" s="307">
        <f t="shared" si="28"/>
        <v>36.444935064935066</v>
      </c>
      <c r="H110" s="300">
        <f>F110-0.38</f>
        <v>27.77</v>
      </c>
      <c r="I110" s="301">
        <f t="shared" si="30"/>
        <v>36.064935064935064</v>
      </c>
      <c r="J110" s="301">
        <f>SUM(I110+0.38)</f>
        <v>36.444935064935066</v>
      </c>
      <c r="K110" s="301"/>
      <c r="L110" s="301"/>
      <c r="M110" s="302"/>
      <c r="N110" s="306">
        <v>512</v>
      </c>
      <c r="O110" s="309" t="s">
        <v>405</v>
      </c>
      <c r="P110" s="310"/>
      <c r="Q110" s="312"/>
      <c r="R110" s="307"/>
      <c r="S110" s="307">
        <v>23.22</v>
      </c>
      <c r="T110" s="307">
        <f>W110</f>
        <v>29.976623376623373</v>
      </c>
      <c r="U110" s="300">
        <f t="shared" si="25"/>
        <v>22.619999999999997</v>
      </c>
      <c r="V110" s="301">
        <f t="shared" si="26"/>
        <v>29.376623376623371</v>
      </c>
      <c r="W110" s="301">
        <f t="shared" si="27"/>
        <v>29.976623376623373</v>
      </c>
      <c r="X110" s="16"/>
    </row>
    <row r="111" spans="1:24" ht="52.5" customHeight="1" x14ac:dyDescent="0.7">
      <c r="A111" s="677" t="s">
        <v>106</v>
      </c>
      <c r="B111" s="678"/>
      <c r="C111" s="678"/>
      <c r="D111" s="678"/>
      <c r="E111" s="678"/>
      <c r="F111" s="678"/>
      <c r="G111" s="706"/>
      <c r="H111" s="302"/>
      <c r="I111" s="326"/>
      <c r="J111" s="326"/>
      <c r="K111" s="301"/>
      <c r="L111" s="301"/>
      <c r="M111" s="302"/>
      <c r="N111" s="306">
        <v>514</v>
      </c>
      <c r="O111" s="309" t="s">
        <v>406</v>
      </c>
      <c r="P111" s="310"/>
      <c r="Q111" s="312"/>
      <c r="R111" s="307" t="s">
        <v>35</v>
      </c>
      <c r="S111" s="307">
        <v>22.04</v>
      </c>
      <c r="T111" s="307">
        <f>W111</f>
        <v>28.444155844155841</v>
      </c>
      <c r="U111" s="300">
        <f t="shared" si="25"/>
        <v>21.439999999999998</v>
      </c>
      <c r="V111" s="301">
        <f t="shared" si="26"/>
        <v>27.844155844155839</v>
      </c>
      <c r="W111" s="301">
        <f t="shared" si="27"/>
        <v>28.444155844155841</v>
      </c>
      <c r="X111" s="16"/>
    </row>
    <row r="112" spans="1:24" ht="52.5" customHeight="1" x14ac:dyDescent="0.7">
      <c r="A112" s="306">
        <v>3415</v>
      </c>
      <c r="B112" s="309" t="s">
        <v>385</v>
      </c>
      <c r="C112" s="310"/>
      <c r="D112" s="327"/>
      <c r="E112" s="306"/>
      <c r="F112" s="307">
        <v>40.229999999999997</v>
      </c>
      <c r="G112" s="308">
        <f t="shared" ref="G112:G119" si="33">J112</f>
        <v>52.067532467532459</v>
      </c>
      <c r="H112" s="300">
        <f>F112-0.6</f>
        <v>39.629999999999995</v>
      </c>
      <c r="I112" s="301">
        <f t="shared" ref="I112:I119" si="34">SUM(H112/0.77)</f>
        <v>51.467532467532457</v>
      </c>
      <c r="J112" s="301">
        <f>SUM(I112+0.6)</f>
        <v>52.067532467532459</v>
      </c>
      <c r="K112" s="301"/>
      <c r="L112" s="301"/>
      <c r="M112" s="302"/>
      <c r="N112" s="707" t="s">
        <v>105</v>
      </c>
      <c r="O112" s="707"/>
      <c r="P112" s="707"/>
      <c r="Q112" s="707"/>
      <c r="R112" s="707"/>
      <c r="S112" s="707"/>
      <c r="T112" s="707"/>
      <c r="U112" s="300">
        <f t="shared" si="25"/>
        <v>-0.6</v>
      </c>
      <c r="V112" s="301">
        <f t="shared" si="26"/>
        <v>-0.77922077922077915</v>
      </c>
      <c r="W112" s="301">
        <f t="shared" si="27"/>
        <v>-0.17922077922077917</v>
      </c>
      <c r="X112" s="16"/>
    </row>
    <row r="113" spans="1:24" ht="52.5" customHeight="1" x14ac:dyDescent="0.6">
      <c r="A113" s="306">
        <v>3400</v>
      </c>
      <c r="B113" s="309" t="s">
        <v>552</v>
      </c>
      <c r="C113" s="310"/>
      <c r="D113" s="327"/>
      <c r="E113" s="306"/>
      <c r="F113" s="307">
        <v>33.22</v>
      </c>
      <c r="G113" s="308">
        <f t="shared" si="33"/>
        <v>42.963636363636361</v>
      </c>
      <c r="H113" s="300">
        <f>F113-0.6</f>
        <v>32.619999999999997</v>
      </c>
      <c r="I113" s="301">
        <f t="shared" si="34"/>
        <v>42.36363636363636</v>
      </c>
      <c r="J113" s="301">
        <f>SUM(I113+0.6)</f>
        <v>42.963636363636361</v>
      </c>
      <c r="K113" s="301"/>
      <c r="L113" s="301"/>
      <c r="M113" s="302"/>
      <c r="N113" s="306">
        <v>3101</v>
      </c>
      <c r="O113" s="309" t="s">
        <v>407</v>
      </c>
      <c r="P113" s="310"/>
      <c r="Q113" s="312"/>
      <c r="R113" s="306"/>
      <c r="S113" s="307">
        <v>31.22</v>
      </c>
      <c r="T113" s="307">
        <f t="shared" ref="T113:T125" si="35">W113</f>
        <v>40.366233766233762</v>
      </c>
      <c r="U113" s="300">
        <f t="shared" si="25"/>
        <v>30.619999999999997</v>
      </c>
      <c r="V113" s="301">
        <f t="shared" si="26"/>
        <v>39.766233766233761</v>
      </c>
      <c r="W113" s="301">
        <f t="shared" si="27"/>
        <v>40.366233766233762</v>
      </c>
      <c r="X113" s="16"/>
    </row>
    <row r="114" spans="1:24" ht="52.5" customHeight="1" x14ac:dyDescent="0.6">
      <c r="A114" s="329">
        <v>3401</v>
      </c>
      <c r="B114" s="314" t="s">
        <v>386</v>
      </c>
      <c r="C114" s="315"/>
      <c r="D114" s="369"/>
      <c r="E114" s="317"/>
      <c r="F114" s="317">
        <v>28.28</v>
      </c>
      <c r="G114" s="317">
        <f t="shared" si="33"/>
        <v>36.503246753246756</v>
      </c>
      <c r="H114" s="300">
        <f>F114-0.75</f>
        <v>27.53</v>
      </c>
      <c r="I114" s="301">
        <f t="shared" si="34"/>
        <v>35.753246753246756</v>
      </c>
      <c r="J114" s="301">
        <f>SUM(I114+0.75)</f>
        <v>36.503246753246756</v>
      </c>
      <c r="K114" s="301"/>
      <c r="L114" s="301"/>
      <c r="M114" s="302"/>
      <c r="N114" s="306">
        <v>3102</v>
      </c>
      <c r="O114" s="309" t="s">
        <v>408</v>
      </c>
      <c r="P114" s="310"/>
      <c r="Q114" s="312"/>
      <c r="R114" s="307"/>
      <c r="S114" s="307">
        <v>27.22</v>
      </c>
      <c r="T114" s="307">
        <f t="shared" si="35"/>
        <v>35.171428571428571</v>
      </c>
      <c r="U114" s="300">
        <f t="shared" si="25"/>
        <v>26.619999999999997</v>
      </c>
      <c r="V114" s="301">
        <f t="shared" si="26"/>
        <v>34.571428571428569</v>
      </c>
      <c r="W114" s="301">
        <f t="shared" si="27"/>
        <v>35.171428571428571</v>
      </c>
      <c r="X114" s="16"/>
    </row>
    <row r="115" spans="1:24" ht="52.5" customHeight="1" x14ac:dyDescent="0.6">
      <c r="A115" s="303">
        <v>3414</v>
      </c>
      <c r="B115" s="309" t="s">
        <v>554</v>
      </c>
      <c r="C115" s="310"/>
      <c r="D115" s="327"/>
      <c r="E115" s="306"/>
      <c r="F115" s="307">
        <v>33.22</v>
      </c>
      <c r="G115" s="308">
        <f t="shared" si="33"/>
        <v>42.963636363636361</v>
      </c>
      <c r="H115" s="300">
        <f>F115-0.6</f>
        <v>32.619999999999997</v>
      </c>
      <c r="I115" s="301">
        <f t="shared" si="34"/>
        <v>42.36363636363636</v>
      </c>
      <c r="J115" s="301">
        <f>SUM(I115+0.6)</f>
        <v>42.963636363636361</v>
      </c>
      <c r="K115" s="301"/>
      <c r="L115" s="301"/>
      <c r="M115" s="302"/>
      <c r="N115" s="306"/>
      <c r="O115" s="309" t="s">
        <v>577</v>
      </c>
      <c r="P115" s="310"/>
      <c r="Q115" s="312"/>
      <c r="R115" s="307"/>
      <c r="S115" s="307">
        <v>27.22</v>
      </c>
      <c r="T115" s="307">
        <f t="shared" si="35"/>
        <v>35.171428571428571</v>
      </c>
      <c r="U115" s="300">
        <f t="shared" si="25"/>
        <v>26.619999999999997</v>
      </c>
      <c r="V115" s="301">
        <f t="shared" si="26"/>
        <v>34.571428571428569</v>
      </c>
      <c r="W115" s="301">
        <f t="shared" si="27"/>
        <v>35.171428571428571</v>
      </c>
      <c r="X115" s="16"/>
    </row>
    <row r="116" spans="1:24" ht="52.5" customHeight="1" x14ac:dyDescent="0.6">
      <c r="A116" s="313">
        <v>3447</v>
      </c>
      <c r="B116" s="314" t="s">
        <v>501</v>
      </c>
      <c r="C116" s="315"/>
      <c r="D116" s="369"/>
      <c r="E116" s="317"/>
      <c r="F116" s="317">
        <v>28.28</v>
      </c>
      <c r="G116" s="317">
        <f t="shared" si="33"/>
        <v>36.503246753246756</v>
      </c>
      <c r="H116" s="300">
        <f>F116-0.75</f>
        <v>27.53</v>
      </c>
      <c r="I116" s="301">
        <f t="shared" si="34"/>
        <v>35.753246753246756</v>
      </c>
      <c r="J116" s="301">
        <f>SUM(I116+0.75)</f>
        <v>36.503246753246756</v>
      </c>
      <c r="K116" s="301"/>
      <c r="L116" s="301"/>
      <c r="M116" s="302"/>
      <c r="N116" s="306">
        <v>3116</v>
      </c>
      <c r="O116" s="309" t="s">
        <v>409</v>
      </c>
      <c r="P116" s="310"/>
      <c r="Q116" s="312"/>
      <c r="R116" s="306"/>
      <c r="S116" s="307">
        <v>31.22</v>
      </c>
      <c r="T116" s="307">
        <f t="shared" si="35"/>
        <v>40.366233766233762</v>
      </c>
      <c r="U116" s="300">
        <f t="shared" si="25"/>
        <v>30.619999999999997</v>
      </c>
      <c r="V116" s="301">
        <f t="shared" si="26"/>
        <v>39.766233766233761</v>
      </c>
      <c r="W116" s="301">
        <f t="shared" si="27"/>
        <v>40.366233766233762</v>
      </c>
      <c r="X116" s="16"/>
    </row>
    <row r="117" spans="1:24" ht="52.5" customHeight="1" x14ac:dyDescent="0.6">
      <c r="A117" s="306">
        <v>3449</v>
      </c>
      <c r="B117" s="309" t="s">
        <v>464</v>
      </c>
      <c r="C117" s="310"/>
      <c r="D117" s="327"/>
      <c r="E117" s="306"/>
      <c r="F117" s="307">
        <v>33.22</v>
      </c>
      <c r="G117" s="308">
        <f t="shared" si="33"/>
        <v>42.963636363636361</v>
      </c>
      <c r="H117" s="300">
        <f>F117-0.6</f>
        <v>32.619999999999997</v>
      </c>
      <c r="I117" s="301">
        <f t="shared" si="34"/>
        <v>42.36363636363636</v>
      </c>
      <c r="J117" s="301">
        <f>SUM(I117+0.6)</f>
        <v>42.963636363636361</v>
      </c>
      <c r="K117" s="301"/>
      <c r="L117" s="301"/>
      <c r="M117" s="302"/>
      <c r="N117" s="306">
        <v>3117</v>
      </c>
      <c r="O117" s="309" t="s">
        <v>410</v>
      </c>
      <c r="P117" s="310"/>
      <c r="Q117" s="325"/>
      <c r="R117" s="307"/>
      <c r="S117" s="307">
        <v>27.22</v>
      </c>
      <c r="T117" s="307">
        <f t="shared" si="35"/>
        <v>35.171428571428571</v>
      </c>
      <c r="U117" s="300">
        <f t="shared" si="25"/>
        <v>26.619999999999997</v>
      </c>
      <c r="V117" s="301">
        <f t="shared" si="26"/>
        <v>34.571428571428569</v>
      </c>
      <c r="W117" s="301">
        <f t="shared" si="27"/>
        <v>35.171428571428571</v>
      </c>
      <c r="X117" s="16"/>
    </row>
    <row r="118" spans="1:24" ht="52.5" customHeight="1" x14ac:dyDescent="0.6">
      <c r="A118" s="329">
        <v>3437</v>
      </c>
      <c r="B118" s="314" t="s">
        <v>553</v>
      </c>
      <c r="C118" s="315"/>
      <c r="D118" s="369"/>
      <c r="E118" s="317"/>
      <c r="F118" s="317">
        <v>28.28</v>
      </c>
      <c r="G118" s="317">
        <f t="shared" si="33"/>
        <v>36.503246753246756</v>
      </c>
      <c r="H118" s="300">
        <f>F118-0.75</f>
        <v>27.53</v>
      </c>
      <c r="I118" s="301">
        <f t="shared" si="34"/>
        <v>35.753246753246756</v>
      </c>
      <c r="J118" s="301">
        <f>SUM(I118+0.75)</f>
        <v>36.503246753246756</v>
      </c>
      <c r="K118" s="301"/>
      <c r="L118" s="301"/>
      <c r="M118" s="302"/>
      <c r="N118" s="306">
        <v>3175</v>
      </c>
      <c r="O118" s="309" t="s">
        <v>467</v>
      </c>
      <c r="P118" s="310"/>
      <c r="Q118" s="312"/>
      <c r="R118" s="307"/>
      <c r="S118" s="307">
        <v>37.229999999999997</v>
      </c>
      <c r="T118" s="307">
        <f t="shared" si="35"/>
        <v>48.171428571428564</v>
      </c>
      <c r="U118" s="300">
        <f t="shared" si="25"/>
        <v>36.629999999999995</v>
      </c>
      <c r="V118" s="301">
        <f t="shared" si="26"/>
        <v>47.571428571428562</v>
      </c>
      <c r="W118" s="301">
        <f t="shared" si="27"/>
        <v>48.171428571428564</v>
      </c>
      <c r="X118" s="16"/>
    </row>
    <row r="119" spans="1:24" ht="52.5" customHeight="1" x14ac:dyDescent="0.6">
      <c r="A119" s="306">
        <v>3419</v>
      </c>
      <c r="B119" s="310" t="s">
        <v>387</v>
      </c>
      <c r="C119" s="310"/>
      <c r="D119" s="331"/>
      <c r="E119" s="307"/>
      <c r="F119" s="307">
        <v>27.22</v>
      </c>
      <c r="G119" s="308">
        <f t="shared" si="33"/>
        <v>35.171428571428571</v>
      </c>
      <c r="H119" s="300">
        <f>F119-0.6</f>
        <v>26.619999999999997</v>
      </c>
      <c r="I119" s="301">
        <f t="shared" si="34"/>
        <v>34.571428571428569</v>
      </c>
      <c r="J119" s="301">
        <f>SUM(I119+0.6)</f>
        <v>35.171428571428571</v>
      </c>
      <c r="K119" s="301"/>
      <c r="L119" s="301"/>
      <c r="M119" s="302"/>
      <c r="N119" s="306">
        <v>3122</v>
      </c>
      <c r="O119" s="309" t="s">
        <v>412</v>
      </c>
      <c r="P119" s="310"/>
      <c r="Q119" s="325"/>
      <c r="R119" s="307"/>
      <c r="S119" s="307">
        <v>27.22</v>
      </c>
      <c r="T119" s="307">
        <f t="shared" si="35"/>
        <v>35.171428571428571</v>
      </c>
      <c r="U119" s="300">
        <f t="shared" si="25"/>
        <v>26.619999999999997</v>
      </c>
      <c r="V119" s="301">
        <f t="shared" si="26"/>
        <v>34.571428571428569</v>
      </c>
      <c r="W119" s="301">
        <f t="shared" si="27"/>
        <v>35.171428571428571</v>
      </c>
      <c r="X119" s="16"/>
    </row>
    <row r="120" spans="1:24" ht="52.5" customHeight="1" x14ac:dyDescent="0.7">
      <c r="A120" s="674" t="s">
        <v>469</v>
      </c>
      <c r="B120" s="675"/>
      <c r="C120" s="675"/>
      <c r="D120" s="675"/>
      <c r="E120" s="675"/>
      <c r="F120" s="675"/>
      <c r="G120" s="363"/>
      <c r="H120" s="300"/>
      <c r="I120" s="301"/>
      <c r="J120" s="301"/>
      <c r="K120" s="301"/>
      <c r="L120" s="301"/>
      <c r="M120" s="302"/>
      <c r="N120" s="306">
        <v>3162</v>
      </c>
      <c r="O120" s="309" t="s">
        <v>413</v>
      </c>
      <c r="P120" s="310"/>
      <c r="Q120" s="325"/>
      <c r="R120" s="307"/>
      <c r="S120" s="307">
        <v>27.22</v>
      </c>
      <c r="T120" s="307">
        <f t="shared" si="35"/>
        <v>35.171428571428571</v>
      </c>
      <c r="U120" s="300">
        <f t="shared" si="25"/>
        <v>26.619999999999997</v>
      </c>
      <c r="V120" s="301">
        <f t="shared" si="26"/>
        <v>34.571428571428569</v>
      </c>
      <c r="W120" s="301">
        <f t="shared" si="27"/>
        <v>35.171428571428571</v>
      </c>
      <c r="X120" s="16"/>
    </row>
    <row r="121" spans="1:24" ht="52.5" customHeight="1" x14ac:dyDescent="0.6">
      <c r="A121" s="306">
        <v>1660</v>
      </c>
      <c r="B121" s="309" t="s">
        <v>470</v>
      </c>
      <c r="C121" s="310"/>
      <c r="D121" s="311"/>
      <c r="E121" s="306"/>
      <c r="F121" s="307">
        <v>40.229999999999997</v>
      </c>
      <c r="G121" s="308">
        <f>J121</f>
        <v>52.067532467532459</v>
      </c>
      <c r="H121" s="300">
        <f>F121-0.6</f>
        <v>39.629999999999995</v>
      </c>
      <c r="I121" s="301">
        <f>SUM(H121/0.77)</f>
        <v>51.467532467532457</v>
      </c>
      <c r="J121" s="301">
        <f>SUM(I121+0.6)</f>
        <v>52.067532467532459</v>
      </c>
      <c r="K121" s="301"/>
      <c r="L121" s="301"/>
      <c r="M121" s="302"/>
      <c r="N121" s="306">
        <v>3163</v>
      </c>
      <c r="O121" s="309" t="s">
        <v>414</v>
      </c>
      <c r="P121" s="310"/>
      <c r="Q121" s="325"/>
      <c r="R121" s="307"/>
      <c r="S121" s="307">
        <v>27.22</v>
      </c>
      <c r="T121" s="307">
        <f t="shared" si="35"/>
        <v>35.171428571428571</v>
      </c>
      <c r="U121" s="300">
        <f t="shared" si="25"/>
        <v>26.619999999999997</v>
      </c>
      <c r="V121" s="301">
        <f t="shared" si="26"/>
        <v>34.571428571428569</v>
      </c>
      <c r="W121" s="301">
        <f t="shared" si="27"/>
        <v>35.171428571428571</v>
      </c>
      <c r="X121" s="16"/>
    </row>
    <row r="122" spans="1:24" ht="52.5" customHeight="1" x14ac:dyDescent="0.6">
      <c r="A122" s="306">
        <v>1650</v>
      </c>
      <c r="B122" s="309" t="s">
        <v>471</v>
      </c>
      <c r="C122" s="310"/>
      <c r="D122" s="327"/>
      <c r="E122" s="307">
        <v>2</v>
      </c>
      <c r="F122" s="307">
        <v>28.28</v>
      </c>
      <c r="G122" s="307">
        <f>J122</f>
        <v>36.503246753246756</v>
      </c>
      <c r="H122" s="300">
        <f>F122-0.75</f>
        <v>27.53</v>
      </c>
      <c r="I122" s="301">
        <f>SUM(H122/0.77)</f>
        <v>35.753246753246756</v>
      </c>
      <c r="J122" s="301">
        <f>SUM(I122+0.75)</f>
        <v>36.503246753246756</v>
      </c>
      <c r="K122" s="301"/>
      <c r="L122" s="301"/>
      <c r="M122" s="302"/>
      <c r="N122" s="306">
        <v>3131</v>
      </c>
      <c r="O122" s="309" t="s">
        <v>558</v>
      </c>
      <c r="P122" s="310"/>
      <c r="Q122" s="325"/>
      <c r="R122" s="306"/>
      <c r="S122" s="307">
        <v>31.22</v>
      </c>
      <c r="T122" s="307">
        <f t="shared" si="35"/>
        <v>40.366233766233762</v>
      </c>
      <c r="U122" s="300">
        <f t="shared" si="25"/>
        <v>30.619999999999997</v>
      </c>
      <c r="V122" s="301">
        <f t="shared" si="26"/>
        <v>39.766233766233761</v>
      </c>
      <c r="W122" s="301">
        <f t="shared" si="27"/>
        <v>40.366233766233762</v>
      </c>
      <c r="X122" s="16"/>
    </row>
    <row r="123" spans="1:24" ht="52.5" customHeight="1" x14ac:dyDescent="0.6">
      <c r="A123" s="306">
        <v>1651</v>
      </c>
      <c r="B123" s="309" t="s">
        <v>472</v>
      </c>
      <c r="C123" s="310"/>
      <c r="D123" s="312"/>
      <c r="E123" s="307"/>
      <c r="F123" s="307">
        <v>40.229999999999997</v>
      </c>
      <c r="G123" s="308">
        <f>J123</f>
        <v>52.067532467532459</v>
      </c>
      <c r="H123" s="300">
        <f>F123-0.6</f>
        <v>39.629999999999995</v>
      </c>
      <c r="I123" s="301">
        <f>SUM(H123/0.77)</f>
        <v>51.467532467532457</v>
      </c>
      <c r="J123" s="301">
        <f>SUM(I123+0.6)</f>
        <v>52.067532467532459</v>
      </c>
      <c r="K123" s="301"/>
      <c r="L123" s="301"/>
      <c r="M123" s="344"/>
      <c r="N123" s="306">
        <v>3165</v>
      </c>
      <c r="O123" s="309" t="s">
        <v>397</v>
      </c>
      <c r="P123" s="310"/>
      <c r="Q123" s="325"/>
      <c r="R123" s="307"/>
      <c r="S123" s="307">
        <v>27.22</v>
      </c>
      <c r="T123" s="307">
        <f t="shared" si="35"/>
        <v>35.171428571428571</v>
      </c>
      <c r="U123" s="300">
        <f t="shared" si="25"/>
        <v>26.619999999999997</v>
      </c>
      <c r="V123" s="301">
        <f t="shared" si="26"/>
        <v>34.571428571428569</v>
      </c>
      <c r="W123" s="301">
        <f t="shared" si="27"/>
        <v>35.171428571428571</v>
      </c>
      <c r="X123" s="16"/>
    </row>
    <row r="124" spans="1:24" ht="52.5" customHeight="1" x14ac:dyDescent="0.6">
      <c r="A124" s="306">
        <v>1675</v>
      </c>
      <c r="B124" s="310" t="s">
        <v>555</v>
      </c>
      <c r="C124" s="310"/>
      <c r="D124" s="327"/>
      <c r="E124" s="307"/>
      <c r="F124" s="307">
        <v>33.22</v>
      </c>
      <c r="G124" s="308">
        <f>J124</f>
        <v>42.963636363636361</v>
      </c>
      <c r="H124" s="300">
        <f>F124-0.6</f>
        <v>32.619999999999997</v>
      </c>
      <c r="I124" s="301">
        <f>SUM(H124/0.77)</f>
        <v>42.36363636363636</v>
      </c>
      <c r="J124" s="301">
        <f>SUM(I124+0.6)</f>
        <v>42.963636363636361</v>
      </c>
      <c r="K124" s="301"/>
      <c r="L124" s="301"/>
      <c r="M124" s="302"/>
      <c r="N124" s="303">
        <v>3172</v>
      </c>
      <c r="O124" s="309" t="s">
        <v>411</v>
      </c>
      <c r="P124" s="310"/>
      <c r="Q124" s="312"/>
      <c r="R124" s="307">
        <v>7</v>
      </c>
      <c r="S124" s="307">
        <v>22.98</v>
      </c>
      <c r="T124" s="308">
        <f t="shared" si="35"/>
        <v>29.620129870129869</v>
      </c>
      <c r="U124" s="300">
        <f>S124-0.75</f>
        <v>22.23</v>
      </c>
      <c r="V124" s="301">
        <f t="shared" si="26"/>
        <v>28.870129870129869</v>
      </c>
      <c r="W124" s="301">
        <f>SUM(V124+0.75)</f>
        <v>29.620129870129869</v>
      </c>
      <c r="X124" s="16"/>
    </row>
    <row r="125" spans="1:24" ht="52.5" customHeight="1" x14ac:dyDescent="0.7">
      <c r="A125" s="674" t="s">
        <v>104</v>
      </c>
      <c r="B125" s="675"/>
      <c r="C125" s="675"/>
      <c r="D125" s="675"/>
      <c r="E125" s="675"/>
      <c r="F125" s="675"/>
      <c r="G125" s="363"/>
      <c r="H125" s="300"/>
      <c r="I125" s="301"/>
      <c r="J125" s="301"/>
      <c r="K125" s="301"/>
      <c r="L125" s="301"/>
      <c r="M125" s="302"/>
      <c r="N125" s="303">
        <v>3186</v>
      </c>
      <c r="O125" s="309" t="s">
        <v>424</v>
      </c>
      <c r="P125" s="310"/>
      <c r="Q125" s="312"/>
      <c r="R125" s="307">
        <v>7</v>
      </c>
      <c r="S125" s="307">
        <v>22.98</v>
      </c>
      <c r="T125" s="308">
        <f t="shared" si="35"/>
        <v>29.620129870129869</v>
      </c>
      <c r="U125" s="300">
        <f>S125-0.75</f>
        <v>22.23</v>
      </c>
      <c r="V125" s="301">
        <f t="shared" si="26"/>
        <v>28.870129870129869</v>
      </c>
      <c r="W125" s="301">
        <f>SUM(V125+0.75)</f>
        <v>29.620129870129869</v>
      </c>
      <c r="X125" s="16"/>
    </row>
    <row r="126" spans="1:24" ht="52.5" customHeight="1" x14ac:dyDescent="0.65">
      <c r="A126" s="306">
        <v>1560</v>
      </c>
      <c r="B126" s="309" t="s">
        <v>388</v>
      </c>
      <c r="C126" s="310"/>
      <c r="D126" s="311"/>
      <c r="E126" s="306"/>
      <c r="F126" s="307">
        <v>38.24</v>
      </c>
      <c r="G126" s="308">
        <f t="shared" ref="G126:G132" si="36">J126</f>
        <v>49.483116883116885</v>
      </c>
      <c r="H126" s="300">
        <f t="shared" ref="H126:H132" si="37">F126-0.6</f>
        <v>37.64</v>
      </c>
      <c r="I126" s="301">
        <f t="shared" ref="I126:I144" si="38">SUM(H126/0.77)</f>
        <v>48.883116883116884</v>
      </c>
      <c r="J126" s="301">
        <f t="shared" ref="J126:J132" si="39">SUM(I126+0.6)</f>
        <v>49.483116883116885</v>
      </c>
      <c r="K126" s="301"/>
      <c r="L126" s="301"/>
      <c r="M126" s="302"/>
      <c r="N126" s="332"/>
      <c r="O126" s="667" t="s">
        <v>245</v>
      </c>
      <c r="P126" s="668"/>
      <c r="Q126" s="668"/>
      <c r="R126" s="668"/>
      <c r="S126" s="668"/>
      <c r="T126" s="669"/>
      <c r="U126" s="300"/>
      <c r="V126" s="301"/>
      <c r="W126" s="301"/>
      <c r="X126" s="16"/>
    </row>
    <row r="127" spans="1:24" ht="52.5" customHeight="1" x14ac:dyDescent="0.65">
      <c r="A127" s="306">
        <v>1561</v>
      </c>
      <c r="B127" s="366" t="s">
        <v>510</v>
      </c>
      <c r="C127" s="386"/>
      <c r="D127" s="387"/>
      <c r="E127" s="303"/>
      <c r="F127" s="324">
        <v>29.98</v>
      </c>
      <c r="G127" s="388">
        <f t="shared" si="36"/>
        <v>38.755844155844152</v>
      </c>
      <c r="H127" s="300">
        <f t="shared" si="37"/>
        <v>29.38</v>
      </c>
      <c r="I127" s="385">
        <f t="shared" si="38"/>
        <v>38.15584415584415</v>
      </c>
      <c r="J127" s="301">
        <f t="shared" si="39"/>
        <v>38.755844155844152</v>
      </c>
      <c r="K127" s="301"/>
      <c r="L127" s="301"/>
      <c r="M127" s="302"/>
      <c r="N127" s="306">
        <v>7502</v>
      </c>
      <c r="O127" s="425" t="s">
        <v>415</v>
      </c>
      <c r="P127" s="427"/>
      <c r="Q127" s="334"/>
      <c r="R127" s="307"/>
      <c r="S127" s="307">
        <v>37.11</v>
      </c>
      <c r="T127" s="307">
        <f>W127</f>
        <v>48.105194805194806</v>
      </c>
      <c r="U127" s="300">
        <f>S127-0.3</f>
        <v>36.81</v>
      </c>
      <c r="V127" s="301">
        <f>SUM(U127/0.77)</f>
        <v>47.805194805194809</v>
      </c>
      <c r="W127" s="301">
        <f>SUM(V127+0.3)</f>
        <v>48.105194805194806</v>
      </c>
      <c r="X127" s="16"/>
    </row>
    <row r="128" spans="1:24" ht="52.5" customHeight="1" x14ac:dyDescent="0.65">
      <c r="A128" s="329">
        <v>1562</v>
      </c>
      <c r="B128" s="314" t="s">
        <v>389</v>
      </c>
      <c r="C128" s="315"/>
      <c r="D128" s="330"/>
      <c r="E128" s="329"/>
      <c r="F128" s="317">
        <v>29.98</v>
      </c>
      <c r="G128" s="333">
        <f t="shared" si="36"/>
        <v>38.755844155844152</v>
      </c>
      <c r="H128" s="300">
        <f t="shared" si="37"/>
        <v>29.38</v>
      </c>
      <c r="I128" s="301">
        <f t="shared" si="38"/>
        <v>38.15584415584415</v>
      </c>
      <c r="J128" s="301">
        <f t="shared" si="39"/>
        <v>38.755844155844152</v>
      </c>
      <c r="K128" s="301"/>
      <c r="L128" s="301"/>
      <c r="M128" s="302"/>
      <c r="N128" s="306">
        <v>7500</v>
      </c>
      <c r="O128" s="309" t="s">
        <v>416</v>
      </c>
      <c r="P128" s="310"/>
      <c r="Q128" s="334"/>
      <c r="R128" s="307"/>
      <c r="S128" s="307">
        <v>37.11</v>
      </c>
      <c r="T128" s="307">
        <f>W128</f>
        <v>48.105194805194806</v>
      </c>
      <c r="U128" s="300">
        <f>S128-0.3</f>
        <v>36.81</v>
      </c>
      <c r="V128" s="301">
        <f>SUM(U128/0.77)</f>
        <v>47.805194805194809</v>
      </c>
      <c r="W128" s="301">
        <f>SUM(V128+0.3)</f>
        <v>48.105194805194806</v>
      </c>
      <c r="X128" s="16"/>
    </row>
    <row r="129" spans="1:24" ht="52.5" customHeight="1" x14ac:dyDescent="0.65">
      <c r="A129" s="306">
        <v>1568</v>
      </c>
      <c r="B129" s="309" t="s">
        <v>390</v>
      </c>
      <c r="C129" s="310"/>
      <c r="D129" s="312"/>
      <c r="E129" s="307">
        <v>2</v>
      </c>
      <c r="F129" s="307">
        <v>28.22</v>
      </c>
      <c r="G129" s="308">
        <f t="shared" si="36"/>
        <v>36.470129870129867</v>
      </c>
      <c r="H129" s="300">
        <f t="shared" si="37"/>
        <v>27.619999999999997</v>
      </c>
      <c r="I129" s="301">
        <f t="shared" si="38"/>
        <v>35.870129870129865</v>
      </c>
      <c r="J129" s="301">
        <f t="shared" si="39"/>
        <v>36.470129870129867</v>
      </c>
      <c r="K129" s="301"/>
      <c r="L129" s="301"/>
      <c r="M129" s="302"/>
      <c r="N129" s="306">
        <v>7501</v>
      </c>
      <c r="O129" s="309" t="s">
        <v>417</v>
      </c>
      <c r="P129" s="310"/>
      <c r="Q129" s="334"/>
      <c r="R129" s="307"/>
      <c r="S129" s="307">
        <v>37.11</v>
      </c>
      <c r="T129" s="307">
        <f>W129</f>
        <v>48.105194805194806</v>
      </c>
      <c r="U129" s="300">
        <f>S129-0.3</f>
        <v>36.81</v>
      </c>
      <c r="V129" s="301">
        <f>SUM(U129/0.77)</f>
        <v>47.805194805194809</v>
      </c>
      <c r="W129" s="301">
        <f>SUM(V129+0.3)</f>
        <v>48.105194805194806</v>
      </c>
      <c r="X129" s="16"/>
    </row>
    <row r="130" spans="1:24" ht="49.9" customHeight="1" x14ac:dyDescent="0.7">
      <c r="A130" s="306">
        <v>1583</v>
      </c>
      <c r="B130" s="320" t="s">
        <v>502</v>
      </c>
      <c r="C130" s="320"/>
      <c r="D130" s="378"/>
      <c r="E130" s="329"/>
      <c r="F130" s="307">
        <v>30.22</v>
      </c>
      <c r="G130" s="308">
        <f t="shared" si="36"/>
        <v>39.067532467532466</v>
      </c>
      <c r="H130" s="300">
        <f t="shared" si="37"/>
        <v>29.619999999999997</v>
      </c>
      <c r="I130" s="301">
        <f t="shared" si="38"/>
        <v>38.467532467532465</v>
      </c>
      <c r="J130" s="301">
        <f t="shared" si="39"/>
        <v>39.067532467532466</v>
      </c>
      <c r="K130" s="301"/>
      <c r="L130" s="301"/>
      <c r="M130" s="302"/>
      <c r="N130" s="681" t="s">
        <v>100</v>
      </c>
      <c r="O130" s="681"/>
      <c r="P130" s="681"/>
      <c r="Q130" s="681"/>
      <c r="R130" s="681"/>
      <c r="S130" s="681"/>
      <c r="T130" s="681"/>
      <c r="U130" s="300"/>
      <c r="V130" s="301"/>
      <c r="W130" s="301"/>
      <c r="X130" s="16"/>
    </row>
    <row r="131" spans="1:24" ht="49.9" customHeight="1" x14ac:dyDescent="0.6">
      <c r="A131" s="306">
        <v>1598</v>
      </c>
      <c r="B131" s="320" t="s">
        <v>556</v>
      </c>
      <c r="C131" s="320"/>
      <c r="D131" s="378"/>
      <c r="E131" s="329"/>
      <c r="F131" s="324">
        <v>29.98</v>
      </c>
      <c r="G131" s="388">
        <f t="shared" si="36"/>
        <v>38.755844155844152</v>
      </c>
      <c r="H131" s="300">
        <f t="shared" si="37"/>
        <v>29.38</v>
      </c>
      <c r="I131" s="385">
        <f t="shared" si="38"/>
        <v>38.15584415584415</v>
      </c>
      <c r="J131" s="301">
        <f t="shared" si="39"/>
        <v>38.755844155844152</v>
      </c>
      <c r="K131" s="301"/>
      <c r="L131" s="301"/>
      <c r="M131" s="302"/>
      <c r="N131" s="306">
        <v>3300</v>
      </c>
      <c r="O131" s="309" t="s">
        <v>418</v>
      </c>
      <c r="P131" s="310"/>
      <c r="Q131" s="312"/>
      <c r="R131" s="307"/>
      <c r="S131" s="307">
        <v>33.19</v>
      </c>
      <c r="T131" s="307">
        <f t="shared" ref="T131:T145" si="40">W131</f>
        <v>42.92467532467532</v>
      </c>
      <c r="U131" s="300">
        <f>S131-0.6</f>
        <v>32.589999999999996</v>
      </c>
      <c r="V131" s="301">
        <f t="shared" ref="V131:V154" si="41">SUM(U131/0.77)</f>
        <v>42.324675324675319</v>
      </c>
      <c r="W131" s="301">
        <f>SUM(V131+0.6)</f>
        <v>42.92467532467532</v>
      </c>
      <c r="X131" s="16"/>
    </row>
    <row r="132" spans="1:24" ht="49.9" customHeight="1" x14ac:dyDescent="0.6">
      <c r="A132" s="306">
        <v>1580</v>
      </c>
      <c r="B132" s="320" t="s">
        <v>557</v>
      </c>
      <c r="C132" s="320"/>
      <c r="D132" s="378"/>
      <c r="E132" s="329"/>
      <c r="F132" s="307">
        <v>38.24</v>
      </c>
      <c r="G132" s="308">
        <f t="shared" si="36"/>
        <v>49.483116883116885</v>
      </c>
      <c r="H132" s="300">
        <f t="shared" si="37"/>
        <v>37.64</v>
      </c>
      <c r="I132" s="301">
        <f t="shared" si="38"/>
        <v>48.883116883116884</v>
      </c>
      <c r="J132" s="301">
        <f t="shared" si="39"/>
        <v>49.483116883116885</v>
      </c>
      <c r="K132" s="301"/>
      <c r="L132" s="301"/>
      <c r="M132" s="302"/>
      <c r="N132" s="306">
        <v>3301</v>
      </c>
      <c r="O132" s="309" t="s">
        <v>419</v>
      </c>
      <c r="P132" s="310"/>
      <c r="Q132" s="312"/>
      <c r="R132" s="307">
        <v>2</v>
      </c>
      <c r="S132" s="307">
        <v>27.19</v>
      </c>
      <c r="T132" s="307">
        <f t="shared" si="40"/>
        <v>35.13246753246753</v>
      </c>
      <c r="U132" s="300">
        <f>S132-0.6</f>
        <v>26.59</v>
      </c>
      <c r="V132" s="301">
        <f t="shared" si="41"/>
        <v>34.532467532467528</v>
      </c>
      <c r="W132" s="301">
        <f>SUM(V132+0.6)</f>
        <v>35.13246753246753</v>
      </c>
      <c r="X132" s="16"/>
    </row>
    <row r="133" spans="1:24" ht="49.9" customHeight="1" x14ac:dyDescent="0.7">
      <c r="A133" s="677" t="s">
        <v>102</v>
      </c>
      <c r="B133" s="678"/>
      <c r="C133" s="678"/>
      <c r="D133" s="678"/>
      <c r="E133" s="680"/>
      <c r="F133" s="364"/>
      <c r="G133" s="365"/>
      <c r="H133" s="300" t="e">
        <f>#REF!-0.36</f>
        <v>#REF!</v>
      </c>
      <c r="I133" s="301" t="e">
        <f t="shared" si="38"/>
        <v>#REF!</v>
      </c>
      <c r="J133" s="301" t="e">
        <f>SUM(I133+0.36)</f>
        <v>#REF!</v>
      </c>
      <c r="K133" s="326"/>
      <c r="L133" s="301"/>
      <c r="M133" s="302"/>
      <c r="N133" s="306">
        <v>3302</v>
      </c>
      <c r="O133" s="309" t="s">
        <v>420</v>
      </c>
      <c r="P133" s="310"/>
      <c r="Q133" s="312"/>
      <c r="R133" s="307">
        <v>2</v>
      </c>
      <c r="S133" s="307">
        <v>27.19</v>
      </c>
      <c r="T133" s="307">
        <f t="shared" si="40"/>
        <v>35.13246753246753</v>
      </c>
      <c r="U133" s="300">
        <f>S133-0.6</f>
        <v>26.59</v>
      </c>
      <c r="V133" s="301">
        <f t="shared" si="41"/>
        <v>34.532467532467528</v>
      </c>
      <c r="W133" s="301">
        <f>SUM(V133+0.6)</f>
        <v>35.13246753246753</v>
      </c>
      <c r="X133" s="16"/>
    </row>
    <row r="134" spans="1:24" ht="49.9" customHeight="1" x14ac:dyDescent="0.6">
      <c r="A134" s="329">
        <v>1644</v>
      </c>
      <c r="B134" s="335" t="s">
        <v>525</v>
      </c>
      <c r="C134" s="335"/>
      <c r="D134" s="379"/>
      <c r="E134" s="339">
        <v>2</v>
      </c>
      <c r="F134" s="339">
        <v>28.28</v>
      </c>
      <c r="G134" s="340">
        <f>J134</f>
        <v>36.503246753246756</v>
      </c>
      <c r="H134" s="300">
        <f>F134-0.75</f>
        <v>27.53</v>
      </c>
      <c r="I134" s="301">
        <f t="shared" si="38"/>
        <v>35.753246753246756</v>
      </c>
      <c r="J134" s="301">
        <f>SUM(I134+0.75)</f>
        <v>36.503246753246756</v>
      </c>
      <c r="K134" s="326"/>
      <c r="L134" s="344"/>
      <c r="M134" s="302"/>
      <c r="N134" s="306">
        <v>3306</v>
      </c>
      <c r="O134" s="309" t="s">
        <v>500</v>
      </c>
      <c r="P134" s="310"/>
      <c r="Q134" s="327"/>
      <c r="R134" s="307"/>
      <c r="S134" s="307">
        <v>33.19</v>
      </c>
      <c r="T134" s="307">
        <f t="shared" si="40"/>
        <v>42.92467532467532</v>
      </c>
      <c r="U134" s="300">
        <f>S134-0.6</f>
        <v>32.589999999999996</v>
      </c>
      <c r="V134" s="301">
        <f t="shared" si="41"/>
        <v>42.324675324675319</v>
      </c>
      <c r="W134" s="301">
        <f>SUM(V134+0.6)</f>
        <v>42.92467532467532</v>
      </c>
      <c r="X134" s="16"/>
    </row>
    <row r="135" spans="1:24" ht="49.9" customHeight="1" x14ac:dyDescent="0.6">
      <c r="A135" s="329">
        <v>1642</v>
      </c>
      <c r="B135" s="335" t="s">
        <v>491</v>
      </c>
      <c r="C135" s="335"/>
      <c r="D135" s="379"/>
      <c r="E135" s="339">
        <v>2</v>
      </c>
      <c r="F135" s="339">
        <v>28.28</v>
      </c>
      <c r="G135" s="340">
        <f>J135</f>
        <v>36.503246753246756</v>
      </c>
      <c r="H135" s="300">
        <f>F135-0.75</f>
        <v>27.53</v>
      </c>
      <c r="I135" s="301">
        <f t="shared" si="38"/>
        <v>35.753246753246756</v>
      </c>
      <c r="J135" s="301">
        <f>SUM(I135+0.75)</f>
        <v>36.503246753246756</v>
      </c>
      <c r="K135" s="302"/>
      <c r="L135" s="301"/>
      <c r="M135" s="302"/>
      <c r="N135" s="306">
        <v>3307</v>
      </c>
      <c r="O135" s="309" t="s">
        <v>421</v>
      </c>
      <c r="P135" s="310"/>
      <c r="Q135" s="327"/>
      <c r="R135" s="307">
        <v>2</v>
      </c>
      <c r="S135" s="307">
        <v>27.19</v>
      </c>
      <c r="T135" s="307">
        <f t="shared" si="40"/>
        <v>35.13246753246753</v>
      </c>
      <c r="U135" s="300">
        <f>S135-0.6</f>
        <v>26.59</v>
      </c>
      <c r="V135" s="301">
        <f t="shared" si="41"/>
        <v>34.532467532467528</v>
      </c>
      <c r="W135" s="301">
        <f>SUM(V135+0.6)</f>
        <v>35.13246753246753</v>
      </c>
      <c r="X135" s="16"/>
    </row>
    <row r="136" spans="1:24" ht="49.9" customHeight="1" x14ac:dyDescent="0.6">
      <c r="A136" s="329">
        <v>1601</v>
      </c>
      <c r="B136" s="314" t="s">
        <v>391</v>
      </c>
      <c r="C136" s="315"/>
      <c r="D136" s="338"/>
      <c r="E136" s="339">
        <v>2</v>
      </c>
      <c r="F136" s="339">
        <v>28.28</v>
      </c>
      <c r="G136" s="340">
        <f>J136</f>
        <v>36.503246753246756</v>
      </c>
      <c r="H136" s="300">
        <f>F136-0.75</f>
        <v>27.53</v>
      </c>
      <c r="I136" s="301">
        <f t="shared" si="38"/>
        <v>35.753246753246756</v>
      </c>
      <c r="J136" s="301">
        <f>SUM(I136+0.75)</f>
        <v>36.503246753246756</v>
      </c>
      <c r="K136" s="302"/>
      <c r="L136" s="301"/>
      <c r="M136" s="302"/>
      <c r="N136" s="306">
        <v>3308</v>
      </c>
      <c r="O136" s="309" t="s">
        <v>422</v>
      </c>
      <c r="P136" s="310"/>
      <c r="Q136" s="327"/>
      <c r="R136" s="306"/>
      <c r="S136" s="307">
        <v>28.15</v>
      </c>
      <c r="T136" s="307">
        <f t="shared" si="40"/>
        <v>36.444935064935066</v>
      </c>
      <c r="U136" s="300">
        <f>S136-0.38</f>
        <v>27.77</v>
      </c>
      <c r="V136" s="301">
        <f t="shared" si="41"/>
        <v>36.064935064935064</v>
      </c>
      <c r="W136" s="301">
        <f>SUM(V136+0.38)</f>
        <v>36.444935064935066</v>
      </c>
      <c r="X136" s="16"/>
    </row>
    <row r="137" spans="1:24" ht="49.9" customHeight="1" x14ac:dyDescent="0.7">
      <c r="A137" s="677" t="s">
        <v>101</v>
      </c>
      <c r="B137" s="678"/>
      <c r="C137" s="678"/>
      <c r="D137" s="678"/>
      <c r="E137" s="680"/>
      <c r="F137" s="364"/>
      <c r="G137" s="365"/>
      <c r="H137" s="300" t="e">
        <f>#REF!-0.36</f>
        <v>#REF!</v>
      </c>
      <c r="I137" s="301" t="e">
        <f t="shared" si="38"/>
        <v>#REF!</v>
      </c>
      <c r="J137" s="301" t="e">
        <f>SUM(I137+0.36)</f>
        <v>#REF!</v>
      </c>
      <c r="L137" s="16"/>
      <c r="N137" s="306">
        <v>3312</v>
      </c>
      <c r="O137" s="309" t="s">
        <v>428</v>
      </c>
      <c r="P137" s="310"/>
      <c r="Q137" s="328"/>
      <c r="R137" s="306"/>
      <c r="S137" s="307">
        <v>36.19</v>
      </c>
      <c r="T137" s="307">
        <f t="shared" si="40"/>
        <v>46.820779220779215</v>
      </c>
      <c r="U137" s="300">
        <f>S137-0.6</f>
        <v>35.589999999999996</v>
      </c>
      <c r="V137" s="301">
        <f t="shared" si="41"/>
        <v>46.220779220779214</v>
      </c>
      <c r="W137" s="301">
        <f>SUM(V137+0.6)</f>
        <v>46.820779220779215</v>
      </c>
      <c r="X137" s="16"/>
    </row>
    <row r="138" spans="1:24" ht="49.9" customHeight="1" x14ac:dyDescent="0.6">
      <c r="A138" s="306">
        <v>1300</v>
      </c>
      <c r="B138" s="309" t="s">
        <v>392</v>
      </c>
      <c r="C138" s="310"/>
      <c r="D138" s="312"/>
      <c r="E138" s="306"/>
      <c r="F138" s="307">
        <v>33.22</v>
      </c>
      <c r="G138" s="308">
        <f t="shared" ref="G138:G144" si="42">J138</f>
        <v>42.963636363636361</v>
      </c>
      <c r="H138" s="300">
        <f>F138-0.6</f>
        <v>32.619999999999997</v>
      </c>
      <c r="I138" s="301">
        <f t="shared" si="38"/>
        <v>42.36363636363636</v>
      </c>
      <c r="J138" s="301">
        <f>SUM(I138+0.6)</f>
        <v>42.963636363636361</v>
      </c>
      <c r="K138" s="16"/>
      <c r="L138" s="16"/>
      <c r="N138" s="306">
        <v>3313</v>
      </c>
      <c r="O138" s="309" t="s">
        <v>429</v>
      </c>
      <c r="P138" s="310"/>
      <c r="Q138" s="327"/>
      <c r="R138" s="307">
        <v>2</v>
      </c>
      <c r="S138" s="307">
        <v>27.19</v>
      </c>
      <c r="T138" s="307">
        <f t="shared" si="40"/>
        <v>35.13246753246753</v>
      </c>
      <c r="U138" s="300">
        <f>S138-0.6</f>
        <v>26.59</v>
      </c>
      <c r="V138" s="301">
        <f t="shared" si="41"/>
        <v>34.532467532467528</v>
      </c>
      <c r="W138" s="301">
        <f>SUM(V138+0.6)</f>
        <v>35.13246753246753</v>
      </c>
      <c r="X138" s="16"/>
    </row>
    <row r="139" spans="1:24" ht="49.9" customHeight="1" x14ac:dyDescent="0.6">
      <c r="A139" s="306">
        <v>1313</v>
      </c>
      <c r="B139" s="309" t="s">
        <v>393</v>
      </c>
      <c r="C139" s="310"/>
      <c r="D139" s="312"/>
      <c r="E139" s="306"/>
      <c r="F139" s="307">
        <v>33.22</v>
      </c>
      <c r="G139" s="308">
        <f t="shared" si="42"/>
        <v>42.963636363636361</v>
      </c>
      <c r="H139" s="300">
        <f>F139-0.6</f>
        <v>32.619999999999997</v>
      </c>
      <c r="I139" s="301">
        <f t="shared" si="38"/>
        <v>42.36363636363636</v>
      </c>
      <c r="J139" s="301">
        <f>SUM(I139+0.6)</f>
        <v>42.963636363636361</v>
      </c>
      <c r="K139" s="16"/>
      <c r="L139" s="16"/>
      <c r="N139" s="306">
        <v>3314</v>
      </c>
      <c r="O139" s="309" t="s">
        <v>430</v>
      </c>
      <c r="P139" s="310"/>
      <c r="Q139" s="327"/>
      <c r="R139" s="306"/>
      <c r="S139" s="307">
        <v>28.15</v>
      </c>
      <c r="T139" s="307">
        <f t="shared" si="40"/>
        <v>36.444935064935066</v>
      </c>
      <c r="U139" s="300">
        <f>S139-0.38</f>
        <v>27.77</v>
      </c>
      <c r="V139" s="301">
        <f t="shared" si="41"/>
        <v>36.064935064935064</v>
      </c>
      <c r="W139" s="301">
        <f>SUM(V139+0.38)</f>
        <v>36.444935064935066</v>
      </c>
      <c r="X139" s="16"/>
    </row>
    <row r="140" spans="1:24" ht="49.9" customHeight="1" x14ac:dyDescent="0.65">
      <c r="A140" s="306">
        <v>1314</v>
      </c>
      <c r="B140" s="309" t="s">
        <v>394</v>
      </c>
      <c r="C140" s="310"/>
      <c r="D140" s="312"/>
      <c r="E140" s="312">
        <v>2</v>
      </c>
      <c r="F140" s="307">
        <v>27.22</v>
      </c>
      <c r="G140" s="308">
        <f t="shared" si="42"/>
        <v>35.171428571428571</v>
      </c>
      <c r="H140" s="300">
        <f>F140-0.6</f>
        <v>26.619999999999997</v>
      </c>
      <c r="I140" s="301">
        <f t="shared" si="38"/>
        <v>34.571428571428569</v>
      </c>
      <c r="J140" s="301">
        <f>SUM(I140+0.6)</f>
        <v>35.171428571428571</v>
      </c>
      <c r="K140" s="16"/>
      <c r="L140" s="16"/>
      <c r="N140" s="306">
        <v>3316</v>
      </c>
      <c r="O140" s="309" t="s">
        <v>498</v>
      </c>
      <c r="P140" s="310"/>
      <c r="Q140" s="328"/>
      <c r="R140" s="306"/>
      <c r="S140" s="307">
        <v>33.19</v>
      </c>
      <c r="T140" s="307">
        <f t="shared" si="40"/>
        <v>42.92467532467532</v>
      </c>
      <c r="U140" s="300">
        <f>S140-0.6</f>
        <v>32.589999999999996</v>
      </c>
      <c r="V140" s="301">
        <f t="shared" si="41"/>
        <v>42.324675324675319</v>
      </c>
      <c r="W140" s="301">
        <f>SUM(V140+0.6)</f>
        <v>42.92467532467532</v>
      </c>
      <c r="X140" s="16"/>
    </row>
    <row r="141" spans="1:24" ht="49.9" customHeight="1" x14ac:dyDescent="0.65">
      <c r="A141" s="329">
        <v>1316</v>
      </c>
      <c r="B141" s="314" t="s">
        <v>395</v>
      </c>
      <c r="C141" s="315"/>
      <c r="D141" s="316"/>
      <c r="E141" s="317"/>
      <c r="F141" s="317">
        <v>28.24</v>
      </c>
      <c r="G141" s="317">
        <f t="shared" si="42"/>
        <v>36.496103896103889</v>
      </c>
      <c r="H141" s="300">
        <f>F141-0.6</f>
        <v>27.639999999999997</v>
      </c>
      <c r="I141" s="301">
        <f t="shared" si="38"/>
        <v>35.896103896103888</v>
      </c>
      <c r="J141" s="301">
        <f>SUM(I141+0.6)</f>
        <v>36.496103896103889</v>
      </c>
      <c r="K141" s="16"/>
      <c r="L141" s="16"/>
      <c r="N141" s="306">
        <v>3319</v>
      </c>
      <c r="O141" s="309" t="s">
        <v>497</v>
      </c>
      <c r="P141" s="310"/>
      <c r="Q141" s="327"/>
      <c r="R141" s="307">
        <v>2</v>
      </c>
      <c r="S141" s="307">
        <v>27.19</v>
      </c>
      <c r="T141" s="307">
        <f t="shared" si="40"/>
        <v>35.13246753246753</v>
      </c>
      <c r="U141" s="300">
        <f>S141-0.6</f>
        <v>26.59</v>
      </c>
      <c r="V141" s="301">
        <f t="shared" si="41"/>
        <v>34.532467532467528</v>
      </c>
      <c r="W141" s="301">
        <f>SUM(V141+0.6)</f>
        <v>35.13246753246753</v>
      </c>
      <c r="X141" s="16"/>
    </row>
    <row r="142" spans="1:24" ht="49.9" customHeight="1" x14ac:dyDescent="0.6">
      <c r="A142" s="313">
        <v>1317</v>
      </c>
      <c r="B142" s="314" t="s">
        <v>396</v>
      </c>
      <c r="C142" s="315"/>
      <c r="D142" s="330"/>
      <c r="E142" s="330">
        <v>2</v>
      </c>
      <c r="F142" s="317">
        <v>28.28</v>
      </c>
      <c r="G142" s="317">
        <f t="shared" si="42"/>
        <v>36.503246753246756</v>
      </c>
      <c r="H142" s="300">
        <f>F142-0.75</f>
        <v>27.53</v>
      </c>
      <c r="I142" s="301">
        <f t="shared" si="38"/>
        <v>35.753246753246756</v>
      </c>
      <c r="J142" s="301">
        <f>SUM(I142+0.75)</f>
        <v>36.503246753246756</v>
      </c>
      <c r="K142" s="16"/>
      <c r="L142" s="16"/>
      <c r="N142" s="306">
        <v>3317</v>
      </c>
      <c r="O142" s="309" t="s">
        <v>499</v>
      </c>
      <c r="P142" s="310"/>
      <c r="Q142" s="327"/>
      <c r="R142" s="307"/>
      <c r="S142" s="307">
        <v>28.15</v>
      </c>
      <c r="T142" s="307">
        <f t="shared" si="40"/>
        <v>36.444935064935066</v>
      </c>
      <c r="U142" s="300">
        <f>S142-0.38</f>
        <v>27.77</v>
      </c>
      <c r="V142" s="301">
        <f t="shared" si="41"/>
        <v>36.064935064935064</v>
      </c>
      <c r="W142" s="301">
        <f>SUM(V142+0.38)</f>
        <v>36.444935064935066</v>
      </c>
      <c r="X142" s="16"/>
    </row>
    <row r="143" spans="1:24" ht="49.9" customHeight="1" x14ac:dyDescent="0.6">
      <c r="A143" s="306">
        <v>1348</v>
      </c>
      <c r="B143" s="309" t="s">
        <v>397</v>
      </c>
      <c r="C143" s="310"/>
      <c r="D143" s="327"/>
      <c r="E143" s="307">
        <v>3.61</v>
      </c>
      <c r="F143" s="307">
        <v>28.22</v>
      </c>
      <c r="G143" s="308">
        <f t="shared" si="42"/>
        <v>36.470129870129867</v>
      </c>
      <c r="H143" s="300">
        <f>F143-0.6</f>
        <v>27.619999999999997</v>
      </c>
      <c r="I143" s="301">
        <f t="shared" si="38"/>
        <v>35.870129870129865</v>
      </c>
      <c r="J143" s="301">
        <f>SUM(I143+0.6)</f>
        <v>36.470129870129867</v>
      </c>
      <c r="K143" s="16"/>
      <c r="L143" s="16"/>
      <c r="N143" s="306">
        <v>3367</v>
      </c>
      <c r="O143" s="309" t="s">
        <v>423</v>
      </c>
      <c r="P143" s="310"/>
      <c r="Q143" s="327"/>
      <c r="R143" s="307">
        <v>2</v>
      </c>
      <c r="S143" s="307">
        <v>27.19</v>
      </c>
      <c r="T143" s="308">
        <f t="shared" si="40"/>
        <v>35.13246753246753</v>
      </c>
      <c r="U143" s="300">
        <f t="shared" ref="U143:U148" si="43">S143-0.6</f>
        <v>26.59</v>
      </c>
      <c r="V143" s="301">
        <f t="shared" si="41"/>
        <v>34.532467532467528</v>
      </c>
      <c r="W143" s="301">
        <f t="shared" ref="W143:W148" si="44">SUM(V143+0.6)</f>
        <v>35.13246753246753</v>
      </c>
      <c r="X143" s="16"/>
    </row>
    <row r="144" spans="1:24" ht="49.9" customHeight="1" x14ac:dyDescent="0.65">
      <c r="A144" s="306"/>
      <c r="B144" s="309" t="s">
        <v>576</v>
      </c>
      <c r="C144" s="310"/>
      <c r="D144" s="327"/>
      <c r="E144" s="307"/>
      <c r="F144" s="307">
        <v>36.22</v>
      </c>
      <c r="G144" s="308">
        <f t="shared" si="42"/>
        <v>46.859740259740256</v>
      </c>
      <c r="H144" s="300">
        <f>F144-0.6</f>
        <v>35.619999999999997</v>
      </c>
      <c r="I144" s="301">
        <f t="shared" si="38"/>
        <v>46.259740259740255</v>
      </c>
      <c r="J144" s="301">
        <f>SUM(I144+0.6)</f>
        <v>46.859740259740256</v>
      </c>
      <c r="K144" s="16"/>
      <c r="L144" s="16"/>
      <c r="N144" s="306">
        <v>3326</v>
      </c>
      <c r="O144" s="309" t="s">
        <v>496</v>
      </c>
      <c r="P144" s="310"/>
      <c r="Q144" s="328"/>
      <c r="R144" s="306"/>
      <c r="S144" s="307">
        <v>36.19</v>
      </c>
      <c r="T144" s="307">
        <f t="shared" si="40"/>
        <v>46.820779220779215</v>
      </c>
      <c r="U144" s="300">
        <f t="shared" si="43"/>
        <v>35.589999999999996</v>
      </c>
      <c r="V144" s="301">
        <f t="shared" si="41"/>
        <v>46.220779220779214</v>
      </c>
      <c r="W144" s="301">
        <f t="shared" si="44"/>
        <v>46.820779220779215</v>
      </c>
      <c r="X144" s="16"/>
    </row>
    <row r="145" spans="1:24" ht="49.9" customHeight="1" x14ac:dyDescent="0.6">
      <c r="A145" s="454"/>
      <c r="B145" s="453"/>
      <c r="C145" s="453"/>
      <c r="D145" s="452"/>
      <c r="E145" s="452"/>
      <c r="F145" s="452"/>
      <c r="G145" s="452"/>
      <c r="H145" s="300"/>
      <c r="I145" s="301"/>
      <c r="J145" s="301"/>
      <c r="K145" s="16"/>
      <c r="L145" s="16"/>
      <c r="N145" s="303"/>
      <c r="O145" s="425" t="s">
        <v>591</v>
      </c>
      <c r="P145" s="427"/>
      <c r="Q145" s="427"/>
      <c r="R145" s="345"/>
      <c r="S145" s="307">
        <v>33.19</v>
      </c>
      <c r="T145" s="307">
        <f t="shared" si="40"/>
        <v>42.92467532467532</v>
      </c>
      <c r="U145" s="300">
        <f t="shared" si="43"/>
        <v>32.589999999999996</v>
      </c>
      <c r="V145" s="301">
        <f t="shared" si="41"/>
        <v>42.324675324675319</v>
      </c>
      <c r="W145" s="301">
        <f t="shared" si="44"/>
        <v>42.92467532467532</v>
      </c>
      <c r="X145" s="16"/>
    </row>
    <row r="146" spans="1:24" ht="49.9" customHeight="1" x14ac:dyDescent="0.7">
      <c r="A146" s="454"/>
      <c r="B146" s="453"/>
      <c r="C146" s="453"/>
      <c r="D146" s="452"/>
      <c r="E146" s="452"/>
      <c r="F146" s="452"/>
      <c r="G146" s="452"/>
      <c r="H146" s="300"/>
      <c r="I146" s="301"/>
      <c r="J146" s="301"/>
      <c r="K146" s="16"/>
      <c r="L146" s="16"/>
      <c r="N146" s="681" t="s">
        <v>98</v>
      </c>
      <c r="O146" s="681"/>
      <c r="P146" s="681"/>
      <c r="Q146" s="681"/>
      <c r="R146" s="681"/>
      <c r="S146" s="681"/>
      <c r="T146" s="681"/>
      <c r="U146" s="300">
        <f t="shared" si="43"/>
        <v>-0.6</v>
      </c>
      <c r="V146" s="301">
        <f t="shared" si="41"/>
        <v>-0.77922077922077915</v>
      </c>
      <c r="W146" s="301">
        <f t="shared" si="44"/>
        <v>-0.17922077922077917</v>
      </c>
      <c r="X146" s="16"/>
    </row>
    <row r="147" spans="1:24" ht="49.9" customHeight="1" x14ac:dyDescent="0.6">
      <c r="A147" s="454"/>
      <c r="B147" s="453"/>
      <c r="C147" s="453"/>
      <c r="D147" s="452"/>
      <c r="E147" s="452"/>
      <c r="F147" s="452"/>
      <c r="G147" s="452"/>
      <c r="H147" s="300"/>
      <c r="I147" s="301"/>
      <c r="J147" s="301"/>
      <c r="K147" s="16"/>
      <c r="L147" s="16"/>
      <c r="N147" s="306">
        <v>3206</v>
      </c>
      <c r="O147" s="309" t="s">
        <v>368</v>
      </c>
      <c r="P147" s="310"/>
      <c r="Q147" s="327"/>
      <c r="R147" s="307">
        <v>2</v>
      </c>
      <c r="S147" s="307">
        <v>27.22</v>
      </c>
      <c r="T147" s="307">
        <f>W147</f>
        <v>35.171428571428571</v>
      </c>
      <c r="U147" s="300">
        <f t="shared" si="43"/>
        <v>26.619999999999997</v>
      </c>
      <c r="V147" s="301">
        <f t="shared" si="41"/>
        <v>34.571428571428569</v>
      </c>
      <c r="W147" s="301">
        <f t="shared" si="44"/>
        <v>35.171428571428571</v>
      </c>
      <c r="X147" s="16"/>
    </row>
    <row r="148" spans="1:24" ht="49.9" customHeight="1" x14ac:dyDescent="0.6">
      <c r="A148" s="454"/>
      <c r="B148" s="453"/>
      <c r="C148" s="453"/>
      <c r="D148" s="452"/>
      <c r="E148" s="452"/>
      <c r="F148" s="452"/>
      <c r="G148" s="452"/>
      <c r="H148" s="300"/>
      <c r="I148" s="301"/>
      <c r="J148" s="301"/>
      <c r="N148" s="306">
        <v>3227</v>
      </c>
      <c r="O148" s="309" t="s">
        <v>473</v>
      </c>
      <c r="P148" s="310"/>
      <c r="Q148" s="327"/>
      <c r="R148" s="307">
        <v>7</v>
      </c>
      <c r="S148" s="307">
        <v>22.98</v>
      </c>
      <c r="T148" s="308">
        <f>W148</f>
        <v>29.664935064935065</v>
      </c>
      <c r="U148" s="300">
        <f t="shared" si="43"/>
        <v>22.38</v>
      </c>
      <c r="V148" s="301">
        <f t="shared" si="41"/>
        <v>29.064935064935064</v>
      </c>
      <c r="W148" s="301">
        <f t="shared" si="44"/>
        <v>29.664935064935065</v>
      </c>
      <c r="X148" s="16"/>
    </row>
    <row r="149" spans="1:24" ht="49.9" customHeight="1" x14ac:dyDescent="0.6">
      <c r="A149" s="454"/>
      <c r="B149" s="453"/>
      <c r="C149" s="453"/>
      <c r="D149" s="452"/>
      <c r="E149" s="452"/>
      <c r="F149" s="452"/>
      <c r="G149" s="452"/>
      <c r="H149" s="300"/>
      <c r="I149" s="301"/>
      <c r="J149" s="301"/>
      <c r="K149" s="16"/>
      <c r="N149" s="306">
        <v>3205</v>
      </c>
      <c r="O149" s="309" t="s">
        <v>369</v>
      </c>
      <c r="P149" s="310"/>
      <c r="Q149" s="327"/>
      <c r="R149" s="307">
        <v>7</v>
      </c>
      <c r="S149" s="307">
        <v>22.98</v>
      </c>
      <c r="T149" s="308">
        <f>W149</f>
        <v>29.620129870129869</v>
      </c>
      <c r="U149" s="300">
        <f>S149-0.75</f>
        <v>22.23</v>
      </c>
      <c r="V149" s="301">
        <f t="shared" si="41"/>
        <v>28.870129870129869</v>
      </c>
      <c r="W149" s="301">
        <f>SUM(V149+0.75)</f>
        <v>29.620129870129869</v>
      </c>
      <c r="X149" s="16"/>
    </row>
    <row r="150" spans="1:24" ht="49.9" customHeight="1" x14ac:dyDescent="0.6">
      <c r="A150" s="454"/>
      <c r="B150" s="453"/>
      <c r="C150" s="453"/>
      <c r="D150" s="452"/>
      <c r="E150" s="452"/>
      <c r="F150" s="452"/>
      <c r="G150" s="452"/>
      <c r="H150" s="300"/>
      <c r="I150" s="301"/>
      <c r="J150" s="301"/>
      <c r="N150" s="306">
        <v>3202</v>
      </c>
      <c r="O150" s="309" t="s">
        <v>370</v>
      </c>
      <c r="P150" s="310"/>
      <c r="Q150" s="327"/>
      <c r="R150" s="307">
        <v>2</v>
      </c>
      <c r="S150" s="307">
        <v>27.22</v>
      </c>
      <c r="T150" s="307">
        <f>W150</f>
        <v>35.171428571428571</v>
      </c>
      <c r="U150" s="300">
        <f>S150-0.6</f>
        <v>26.619999999999997</v>
      </c>
      <c r="V150" s="301">
        <f t="shared" si="41"/>
        <v>34.571428571428569</v>
      </c>
      <c r="W150" s="301">
        <f>SUM(V150+0.6)</f>
        <v>35.171428571428571</v>
      </c>
      <c r="X150" s="16"/>
    </row>
    <row r="151" spans="1:24" ht="49.9" customHeight="1" x14ac:dyDescent="0.6">
      <c r="A151" s="454"/>
      <c r="B151" s="453"/>
      <c r="C151" s="453"/>
      <c r="D151" s="452"/>
      <c r="E151" s="452"/>
      <c r="F151" s="452"/>
      <c r="G151" s="452"/>
      <c r="H151" s="300"/>
      <c r="I151" s="301"/>
      <c r="J151" s="301"/>
      <c r="K151" s="16"/>
      <c r="N151" s="306">
        <v>3229</v>
      </c>
      <c r="O151" s="309" t="s">
        <v>371</v>
      </c>
      <c r="P151" s="310"/>
      <c r="Q151" s="327"/>
      <c r="R151" s="307">
        <v>2</v>
      </c>
      <c r="S151" s="307">
        <v>27.22</v>
      </c>
      <c r="T151" s="307">
        <f>W151</f>
        <v>35.171428571428571</v>
      </c>
      <c r="U151" s="300">
        <f>S151-0.6</f>
        <v>26.619999999999997</v>
      </c>
      <c r="V151" s="301">
        <f t="shared" si="41"/>
        <v>34.571428571428569</v>
      </c>
      <c r="W151" s="301">
        <f>SUM(V151+0.6)</f>
        <v>35.171428571428571</v>
      </c>
      <c r="X151" s="16"/>
    </row>
    <row r="152" spans="1:24" ht="49.9" customHeight="1" x14ac:dyDescent="0.7">
      <c r="A152" s="454"/>
      <c r="B152" s="453"/>
      <c r="C152" s="453"/>
      <c r="D152" s="452"/>
      <c r="E152" s="452"/>
      <c r="F152" s="452"/>
      <c r="G152" s="452"/>
      <c r="H152" s="300"/>
      <c r="I152" s="301"/>
      <c r="J152" s="301"/>
      <c r="K152" s="16"/>
      <c r="N152" s="681" t="s">
        <v>95</v>
      </c>
      <c r="O152" s="681"/>
      <c r="P152" s="681"/>
      <c r="Q152" s="681"/>
      <c r="R152" s="681"/>
      <c r="S152" s="681"/>
      <c r="T152" s="681"/>
      <c r="U152" s="300">
        <f>S152-0.6</f>
        <v>-0.6</v>
      </c>
      <c r="V152" s="301">
        <f t="shared" si="41"/>
        <v>-0.77922077922077915</v>
      </c>
      <c r="W152" s="301">
        <f>SUM(V152+0.6)</f>
        <v>-0.17922077922077917</v>
      </c>
      <c r="X152" s="16"/>
    </row>
    <row r="153" spans="1:24" ht="49.9" customHeight="1" x14ac:dyDescent="0.6">
      <c r="A153" s="454"/>
      <c r="B153" s="453"/>
      <c r="C153" s="453"/>
      <c r="D153" s="452"/>
      <c r="E153" s="452"/>
      <c r="F153" s="452"/>
      <c r="G153" s="452"/>
      <c r="H153" s="300"/>
      <c r="I153" s="301"/>
      <c r="J153" s="301"/>
      <c r="K153" s="16"/>
      <c r="N153" s="306">
        <v>3500</v>
      </c>
      <c r="O153" s="309" t="s">
        <v>372</v>
      </c>
      <c r="P153" s="310"/>
      <c r="Q153" s="312"/>
      <c r="R153" s="306"/>
      <c r="S153" s="307">
        <v>32.22</v>
      </c>
      <c r="T153" s="307">
        <f>W153</f>
        <v>41.664935064935065</v>
      </c>
      <c r="U153" s="300">
        <f>S153-0.6</f>
        <v>31.619999999999997</v>
      </c>
      <c r="V153" s="301">
        <f t="shared" si="41"/>
        <v>41.064935064935064</v>
      </c>
      <c r="W153" s="301">
        <f>SUM(V153+0.6)</f>
        <v>41.664935064935065</v>
      </c>
      <c r="X153" s="16"/>
    </row>
    <row r="154" spans="1:24" ht="49.9" customHeight="1" x14ac:dyDescent="0.6">
      <c r="A154" s="454"/>
      <c r="B154" s="453"/>
      <c r="C154" s="453"/>
      <c r="D154" s="452"/>
      <c r="E154" s="452"/>
      <c r="F154" s="452"/>
      <c r="G154" s="452"/>
      <c r="H154" s="300"/>
      <c r="I154" s="301"/>
      <c r="J154" s="301"/>
      <c r="K154" s="16"/>
      <c r="N154" s="306">
        <v>3509</v>
      </c>
      <c r="O154" s="309" t="s">
        <v>474</v>
      </c>
      <c r="P154" s="310"/>
      <c r="Q154" s="312"/>
      <c r="R154" s="307">
        <v>17.23</v>
      </c>
      <c r="S154" s="307">
        <v>9.99</v>
      </c>
      <c r="T154" s="307">
        <f>W154</f>
        <v>12.794805194805194</v>
      </c>
      <c r="U154" s="300">
        <f>S154-0.6</f>
        <v>9.39</v>
      </c>
      <c r="V154" s="301">
        <f t="shared" si="41"/>
        <v>12.194805194805195</v>
      </c>
      <c r="W154" s="301">
        <f>SUM(V154+0.6)</f>
        <v>12.794805194805194</v>
      </c>
      <c r="X154" s="16"/>
    </row>
    <row r="155" spans="1:24" ht="49.9" customHeight="1" x14ac:dyDescent="0.7">
      <c r="A155" s="454"/>
      <c r="B155" s="453"/>
      <c r="C155" s="453"/>
      <c r="D155" s="452"/>
      <c r="E155" s="452"/>
      <c r="F155" s="452"/>
      <c r="G155" s="452"/>
      <c r="H155" s="300"/>
      <c r="I155" s="301"/>
      <c r="J155" s="301"/>
      <c r="K155" s="16"/>
      <c r="N155" s="674" t="s">
        <v>93</v>
      </c>
      <c r="O155" s="675"/>
      <c r="P155" s="675"/>
      <c r="Q155" s="675"/>
      <c r="R155" s="675"/>
      <c r="S155" s="675"/>
      <c r="T155" s="676"/>
      <c r="U155" s="300"/>
      <c r="V155" s="301"/>
      <c r="W155" s="301"/>
      <c r="X155" s="16"/>
    </row>
    <row r="156" spans="1:24" ht="49.9" customHeight="1" x14ac:dyDescent="0.6">
      <c r="A156" s="454"/>
      <c r="B156" s="453"/>
      <c r="C156" s="453"/>
      <c r="D156" s="452"/>
      <c r="E156" s="452"/>
      <c r="F156" s="452"/>
      <c r="G156" s="452"/>
      <c r="H156" s="300"/>
      <c r="I156" s="301"/>
      <c r="J156" s="301"/>
      <c r="K156" s="16"/>
      <c r="N156" s="306">
        <v>4745</v>
      </c>
      <c r="O156" s="349" t="s">
        <v>545</v>
      </c>
      <c r="P156" s="349"/>
      <c r="Q156" s="350"/>
      <c r="R156" s="307"/>
      <c r="S156" s="307">
        <v>31.22</v>
      </c>
      <c r="T156" s="308">
        <f>W156</f>
        <v>40.366233766233762</v>
      </c>
      <c r="U156" s="300">
        <f>S156-0.6</f>
        <v>30.619999999999997</v>
      </c>
      <c r="V156" s="301">
        <f>SUM(U156/0.77)</f>
        <v>39.766233766233761</v>
      </c>
      <c r="W156" s="301">
        <f>SUM(V156+0.6)</f>
        <v>40.366233766233762</v>
      </c>
      <c r="X156" s="16"/>
    </row>
    <row r="157" spans="1:24" ht="49.9" customHeight="1" x14ac:dyDescent="0.6">
      <c r="A157" s="454"/>
      <c r="B157" s="453"/>
      <c r="C157" s="453"/>
      <c r="D157" s="452"/>
      <c r="E157" s="452"/>
      <c r="F157" s="452"/>
      <c r="G157" s="452"/>
      <c r="H157" s="300"/>
      <c r="I157" s="301"/>
      <c r="J157" s="301"/>
      <c r="K157" s="16"/>
      <c r="N157" s="306">
        <v>4746</v>
      </c>
      <c r="O157" s="309" t="s">
        <v>546</v>
      </c>
      <c r="P157" s="310"/>
      <c r="Q157" s="312"/>
      <c r="R157" s="307"/>
      <c r="S157" s="307">
        <v>28.22</v>
      </c>
      <c r="T157" s="308">
        <f>W157</f>
        <v>36.470129870129867</v>
      </c>
      <c r="U157" s="300">
        <f>S157-0.6</f>
        <v>27.619999999999997</v>
      </c>
      <c r="V157" s="301">
        <f>SUM(U157/0.77)</f>
        <v>35.870129870129865</v>
      </c>
      <c r="W157" s="301">
        <f>SUM(V157+0.6)</f>
        <v>36.470129870129867</v>
      </c>
    </row>
    <row r="158" spans="1:24" ht="49.9" customHeight="1" x14ac:dyDescent="0.6">
      <c r="A158" s="454"/>
      <c r="B158" s="453"/>
      <c r="C158" s="453"/>
      <c r="D158" s="452"/>
      <c r="E158" s="452"/>
      <c r="F158" s="452"/>
      <c r="G158" s="452"/>
      <c r="H158" s="300"/>
      <c r="I158" s="301"/>
      <c r="J158" s="301"/>
      <c r="K158" s="16"/>
      <c r="N158" s="306">
        <v>4750</v>
      </c>
      <c r="O158" s="309" t="s">
        <v>547</v>
      </c>
      <c r="P158" s="310"/>
      <c r="Q158" s="312"/>
      <c r="R158" s="307"/>
      <c r="S158" s="307">
        <v>28.22</v>
      </c>
      <c r="T158" s="308">
        <f>W158</f>
        <v>36.470129870129867</v>
      </c>
      <c r="U158" s="300">
        <f>S158-0.6</f>
        <v>27.619999999999997</v>
      </c>
      <c r="V158" s="301">
        <f>SUM(U158/0.77)</f>
        <v>35.870129870129865</v>
      </c>
      <c r="W158" s="301">
        <f>SUM(V158+0.6)</f>
        <v>36.470129870129867</v>
      </c>
    </row>
    <row r="159" spans="1:24" ht="46.5" customHeight="1" x14ac:dyDescent="0.7">
      <c r="A159" s="454"/>
      <c r="B159" s="453"/>
      <c r="C159" s="453"/>
      <c r="D159" s="452"/>
      <c r="E159" s="452"/>
      <c r="F159" s="452"/>
      <c r="G159" s="452"/>
      <c r="H159" s="300"/>
      <c r="I159" s="301"/>
      <c r="J159" s="301"/>
      <c r="N159" s="716" t="s">
        <v>91</v>
      </c>
      <c r="O159" s="717"/>
      <c r="P159" s="717"/>
      <c r="Q159" s="717"/>
      <c r="R159" s="717"/>
      <c r="S159" s="717"/>
      <c r="T159" s="718"/>
      <c r="U159" s="300"/>
      <c r="V159" s="301"/>
      <c r="W159" s="301"/>
    </row>
    <row r="160" spans="1:24" ht="46.5" customHeight="1" x14ac:dyDescent="0.65">
      <c r="A160" s="454"/>
      <c r="B160" s="453"/>
      <c r="C160" s="453"/>
      <c r="D160" s="452"/>
      <c r="E160" s="452"/>
      <c r="F160" s="452"/>
      <c r="G160" s="452"/>
      <c r="H160" s="300"/>
      <c r="I160" s="301"/>
      <c r="J160" s="301"/>
      <c r="N160" s="351"/>
      <c r="O160" s="352" t="s">
        <v>90</v>
      </c>
      <c r="P160" s="352"/>
      <c r="Q160" s="352"/>
      <c r="R160" s="352"/>
      <c r="S160" s="352"/>
      <c r="T160" s="353"/>
      <c r="U160" s="300"/>
      <c r="V160" s="301"/>
      <c r="W160" s="301"/>
    </row>
    <row r="161" spans="1:23" ht="46.5" customHeight="1" x14ac:dyDescent="0.6">
      <c r="A161" s="454"/>
      <c r="B161" s="453"/>
      <c r="C161" s="453"/>
      <c r="D161" s="452"/>
      <c r="E161" s="452"/>
      <c r="F161" s="452"/>
      <c r="G161" s="452"/>
      <c r="H161" s="300"/>
      <c r="I161" s="301"/>
      <c r="J161" s="301"/>
      <c r="K161" s="426"/>
      <c r="N161" s="306">
        <v>1175</v>
      </c>
      <c r="O161" s="309" t="s">
        <v>79</v>
      </c>
      <c r="P161" s="310"/>
      <c r="Q161" s="325"/>
      <c r="R161" s="307"/>
      <c r="S161" s="307">
        <v>28.49</v>
      </c>
      <c r="T161" s="308">
        <f>W161</f>
        <v>36.820779220779215</v>
      </c>
      <c r="U161" s="300">
        <f>S161-0.6</f>
        <v>27.889999999999997</v>
      </c>
      <c r="V161" s="301">
        <f>SUM(U161/0.77)</f>
        <v>36.220779220779214</v>
      </c>
      <c r="W161" s="301">
        <f>SUM(V161+0.6)</f>
        <v>36.820779220779215</v>
      </c>
    </row>
    <row r="162" spans="1:23" ht="46.5" customHeight="1" x14ac:dyDescent="0.6">
      <c r="A162" s="454"/>
      <c r="B162" s="453"/>
      <c r="C162" s="453"/>
      <c r="D162" s="452"/>
      <c r="E162" s="452"/>
      <c r="F162" s="452"/>
      <c r="G162" s="452"/>
      <c r="H162" s="300"/>
      <c r="I162" s="301"/>
      <c r="J162" s="301"/>
      <c r="K162" s="426"/>
      <c r="N162" s="306">
        <v>1176</v>
      </c>
      <c r="O162" s="309" t="s">
        <v>45</v>
      </c>
      <c r="P162" s="310"/>
      <c r="Q162" s="312"/>
      <c r="R162" s="307"/>
      <c r="S162" s="307">
        <v>24.22</v>
      </c>
      <c r="T162" s="308">
        <f>W162</f>
        <v>31.275324675324672</v>
      </c>
      <c r="U162" s="300">
        <f>S162-0.6</f>
        <v>23.619999999999997</v>
      </c>
      <c r="V162" s="301">
        <f>SUM(U162/0.77)</f>
        <v>30.675324675324671</v>
      </c>
      <c r="W162" s="301">
        <f>SUM(V162+0.6)</f>
        <v>31.275324675324672</v>
      </c>
    </row>
    <row r="163" spans="1:23" ht="46.5" customHeight="1" x14ac:dyDescent="0.6">
      <c r="A163" s="454"/>
      <c r="B163" s="453"/>
      <c r="C163" s="453"/>
      <c r="D163" s="452"/>
      <c r="E163" s="452"/>
      <c r="F163" s="452"/>
      <c r="G163" s="452"/>
      <c r="H163" s="300"/>
      <c r="I163" s="301"/>
      <c r="J163" s="301"/>
      <c r="K163" s="426"/>
      <c r="N163" s="306">
        <v>1190</v>
      </c>
      <c r="O163" s="309" t="s">
        <v>88</v>
      </c>
      <c r="P163" s="310"/>
      <c r="Q163" s="312"/>
      <c r="R163" s="307"/>
      <c r="S163" s="307">
        <v>25.28</v>
      </c>
      <c r="T163" s="308">
        <f>W163</f>
        <v>32.607142857142861</v>
      </c>
      <c r="U163" s="300">
        <f>S163-0.75</f>
        <v>24.53</v>
      </c>
      <c r="V163" s="301">
        <f>SUM(U163/0.77)</f>
        <v>31.857142857142858</v>
      </c>
      <c r="W163" s="301">
        <f>SUM(V163+0.75)</f>
        <v>32.607142857142861</v>
      </c>
    </row>
    <row r="164" spans="1:23" ht="46.5" customHeight="1" x14ac:dyDescent="0.6">
      <c r="A164" s="454"/>
      <c r="B164" s="453"/>
      <c r="C164" s="453"/>
      <c r="D164" s="452"/>
      <c r="E164" s="452"/>
      <c r="F164" s="452"/>
      <c r="G164" s="452"/>
      <c r="H164" s="300"/>
      <c r="I164" s="301"/>
      <c r="J164" s="301"/>
      <c r="N164" s="306">
        <v>1179</v>
      </c>
      <c r="O164" s="309" t="s">
        <v>32</v>
      </c>
      <c r="P164" s="310"/>
      <c r="Q164" s="312"/>
      <c r="R164" s="307" t="s">
        <v>35</v>
      </c>
      <c r="S164" s="307">
        <v>22.04</v>
      </c>
      <c r="T164" s="308">
        <f>W164</f>
        <v>28.444155844155841</v>
      </c>
      <c r="U164" s="300">
        <f>S164-0.6</f>
        <v>21.439999999999998</v>
      </c>
      <c r="V164" s="301">
        <f>SUM(U164/0.77)</f>
        <v>27.844155844155839</v>
      </c>
      <c r="W164" s="301">
        <f>SUM(V164+0.6)</f>
        <v>28.444155844155841</v>
      </c>
    </row>
    <row r="165" spans="1:23" ht="46.5" customHeight="1" x14ac:dyDescent="0.6">
      <c r="A165" s="454"/>
      <c r="B165" s="453"/>
      <c r="C165" s="453"/>
      <c r="D165" s="452"/>
      <c r="E165" s="452"/>
      <c r="F165" s="452"/>
      <c r="G165" s="452"/>
      <c r="H165" s="300"/>
      <c r="I165" s="301"/>
      <c r="J165" s="301"/>
      <c r="N165" s="344"/>
      <c r="O165" s="302"/>
      <c r="P165" s="302"/>
      <c r="Q165" s="300"/>
      <c r="R165" s="300"/>
      <c r="S165" s="300"/>
      <c r="T165" s="451"/>
      <c r="U165" s="300"/>
      <c r="V165" s="301"/>
      <c r="W165" s="301"/>
    </row>
    <row r="166" spans="1:23" ht="49.9" customHeight="1" x14ac:dyDescent="0.6">
      <c r="A166" s="454"/>
      <c r="B166" s="453"/>
      <c r="C166" s="453"/>
      <c r="D166" s="452"/>
      <c r="E166" s="452"/>
      <c r="F166" s="452"/>
      <c r="G166" s="452"/>
      <c r="H166" s="300"/>
      <c r="I166" s="301"/>
      <c r="J166" s="301"/>
      <c r="N166" s="344"/>
      <c r="O166" s="302"/>
      <c r="P166" s="302"/>
      <c r="Q166" s="300"/>
      <c r="R166" s="300"/>
      <c r="S166" s="300"/>
      <c r="T166" s="451"/>
      <c r="U166" s="300"/>
      <c r="V166" s="301"/>
      <c r="W166" s="301"/>
    </row>
    <row r="167" spans="1:23" ht="49.9" customHeight="1" x14ac:dyDescent="0.6">
      <c r="A167" s="454"/>
      <c r="B167" s="453"/>
      <c r="C167" s="453"/>
      <c r="D167" s="452"/>
      <c r="E167" s="452"/>
      <c r="F167" s="452"/>
      <c r="G167" s="452"/>
      <c r="H167" s="300"/>
      <c r="I167" s="301"/>
      <c r="J167" s="301"/>
      <c r="N167" s="344"/>
      <c r="O167" s="302"/>
      <c r="P167" s="302"/>
      <c r="Q167" s="300"/>
      <c r="R167" s="300"/>
      <c r="S167" s="300"/>
      <c r="T167" s="451"/>
      <c r="U167" s="300"/>
      <c r="V167" s="301"/>
      <c r="W167" s="301"/>
    </row>
    <row r="168" spans="1:23" ht="49.9" customHeight="1" x14ac:dyDescent="0.7">
      <c r="A168" s="276" t="s">
        <v>78</v>
      </c>
      <c r="B168" s="277" t="s">
        <v>77</v>
      </c>
      <c r="C168" s="278"/>
      <c r="D168" s="279"/>
      <c r="E168" s="276"/>
      <c r="F168" s="276" t="s">
        <v>76</v>
      </c>
      <c r="G168" s="276" t="s">
        <v>75</v>
      </c>
      <c r="H168" s="300"/>
      <c r="I168" s="301"/>
      <c r="J168" s="301"/>
      <c r="N168" s="93" t="s">
        <v>78</v>
      </c>
      <c r="O168" s="96" t="s">
        <v>77</v>
      </c>
      <c r="P168" s="95"/>
      <c r="Q168" s="94"/>
      <c r="R168" s="93"/>
      <c r="S168" s="93" t="s">
        <v>76</v>
      </c>
      <c r="T168" s="93" t="s">
        <v>75</v>
      </c>
    </row>
    <row r="169" spans="1:23" ht="49.9" customHeight="1" x14ac:dyDescent="0.7">
      <c r="A169" s="280" t="s">
        <v>74</v>
      </c>
      <c r="B169" s="281"/>
      <c r="C169" s="282"/>
      <c r="D169" s="283"/>
      <c r="E169" s="280" t="s">
        <v>15</v>
      </c>
      <c r="F169" s="280" t="s">
        <v>73</v>
      </c>
      <c r="G169" s="280" t="s">
        <v>72</v>
      </c>
      <c r="H169" s="17"/>
      <c r="I169" s="16"/>
      <c r="J169" s="16"/>
      <c r="N169" s="89" t="s">
        <v>74</v>
      </c>
      <c r="O169" s="92"/>
      <c r="P169" s="91"/>
      <c r="Q169" s="90"/>
      <c r="R169" s="89" t="s">
        <v>15</v>
      </c>
      <c r="S169" s="89" t="s">
        <v>73</v>
      </c>
      <c r="T169" s="89" t="s">
        <v>72</v>
      </c>
      <c r="U169" s="17"/>
      <c r="V169" s="16"/>
    </row>
    <row r="170" spans="1:23" ht="49.9" customHeight="1" x14ac:dyDescent="0.7">
      <c r="A170" s="631" t="s">
        <v>99</v>
      </c>
      <c r="B170" s="631"/>
      <c r="C170" s="631"/>
      <c r="D170" s="631"/>
      <c r="E170" s="631"/>
      <c r="F170" s="631"/>
      <c r="G170" s="631"/>
      <c r="H170" s="17"/>
      <c r="I170" s="16"/>
      <c r="J170" s="16"/>
      <c r="N170" s="739" t="s">
        <v>225</v>
      </c>
      <c r="O170" s="739"/>
      <c r="P170" s="739"/>
      <c r="Q170" s="739"/>
      <c r="R170" s="739"/>
      <c r="S170" s="212"/>
      <c r="T170" s="212"/>
    </row>
    <row r="171" spans="1:23" ht="55.5" customHeight="1" x14ac:dyDescent="0.75">
      <c r="A171" s="710" t="s">
        <v>97</v>
      </c>
      <c r="B171" s="710"/>
      <c r="C171" s="710"/>
      <c r="D171" s="710"/>
      <c r="E171" s="710"/>
      <c r="F171" s="710"/>
      <c r="G171" s="710"/>
      <c r="H171" s="17" t="e">
        <f>#REF!-0.36</f>
        <v>#REF!</v>
      </c>
      <c r="I171" s="16" t="e">
        <f t="shared" ref="I171:I177" si="45">SUM(H171/0.77)</f>
        <v>#REF!</v>
      </c>
      <c r="J171" s="16" t="e">
        <f>SUM(I171+0.36)</f>
        <v>#REF!</v>
      </c>
      <c r="N171" s="69"/>
      <c r="O171" s="655" t="s">
        <v>452</v>
      </c>
      <c r="P171" s="711"/>
      <c r="Q171" s="711"/>
      <c r="R171" s="711"/>
      <c r="S171" s="711"/>
      <c r="T171" s="711"/>
      <c r="U171" s="235"/>
      <c r="V171" s="235"/>
      <c r="W171" s="235"/>
    </row>
    <row r="172" spans="1:23" ht="55.5" customHeight="1" x14ac:dyDescent="0.65">
      <c r="A172" s="204">
        <v>1072</v>
      </c>
      <c r="B172" s="287" t="s">
        <v>336</v>
      </c>
      <c r="C172" s="288"/>
      <c r="D172" s="289"/>
      <c r="E172" s="289"/>
      <c r="F172" s="205">
        <v>26.83</v>
      </c>
      <c r="G172" s="284">
        <f t="shared" ref="G172:G177" si="46">J172</f>
        <v>34.664935064935058</v>
      </c>
      <c r="H172" s="285">
        <f t="shared" ref="H172:H177" si="47">F172-0.6</f>
        <v>26.229999999999997</v>
      </c>
      <c r="I172" s="136">
        <f t="shared" si="45"/>
        <v>34.064935064935057</v>
      </c>
      <c r="J172" s="136">
        <f t="shared" ref="J172:J177" si="48">SUM(I172+0.6)</f>
        <v>34.664935064935058</v>
      </c>
      <c r="N172" s="99">
        <v>5120</v>
      </c>
      <c r="O172" s="372" t="s">
        <v>451</v>
      </c>
      <c r="P172" s="373"/>
      <c r="Q172" s="374"/>
      <c r="R172" s="108">
        <v>4</v>
      </c>
      <c r="S172" s="108">
        <v>23.22</v>
      </c>
      <c r="T172" s="108">
        <f>W172</f>
        <v>29.976623376623373</v>
      </c>
      <c r="U172" s="223">
        <f>S172-0.6</f>
        <v>22.619999999999997</v>
      </c>
      <c r="V172" s="235">
        <f>SUM(U172/0.77)</f>
        <v>29.376623376623371</v>
      </c>
      <c r="W172" s="235">
        <f>SUM(V172+0.6)</f>
        <v>29.976623376623373</v>
      </c>
    </row>
    <row r="173" spans="1:23" ht="55.5" customHeight="1" x14ac:dyDescent="0.65">
      <c r="A173" s="290">
        <v>1084</v>
      </c>
      <c r="B173" s="287" t="s">
        <v>337</v>
      </c>
      <c r="C173" s="288"/>
      <c r="D173" s="289"/>
      <c r="E173" s="289"/>
      <c r="F173" s="205">
        <v>26.83</v>
      </c>
      <c r="G173" s="284">
        <f t="shared" si="46"/>
        <v>34.664935064935058</v>
      </c>
      <c r="H173" s="285">
        <f t="shared" si="47"/>
        <v>26.229999999999997</v>
      </c>
      <c r="I173" s="136">
        <f t="shared" si="45"/>
        <v>34.064935064935057</v>
      </c>
      <c r="J173" s="136">
        <f t="shared" si="48"/>
        <v>34.664935064935058</v>
      </c>
      <c r="N173" s="99">
        <v>5138</v>
      </c>
      <c r="O173" s="666" t="s">
        <v>454</v>
      </c>
      <c r="P173" s="666"/>
      <c r="Q173" s="666"/>
      <c r="R173" s="108">
        <v>6</v>
      </c>
      <c r="S173" s="18">
        <v>14.99</v>
      </c>
      <c r="T173" s="18">
        <f>W173</f>
        <v>19.377922077922076</v>
      </c>
      <c r="U173" s="17">
        <f>S173-0.3</f>
        <v>14.69</v>
      </c>
      <c r="V173" s="16">
        <f>SUM(U173/0.77)</f>
        <v>19.077922077922075</v>
      </c>
      <c r="W173" s="16">
        <f>SUM(V173+0.3)</f>
        <v>19.377922077922076</v>
      </c>
    </row>
    <row r="174" spans="1:23" ht="55.5" customHeight="1" x14ac:dyDescent="0.7">
      <c r="A174" s="290">
        <v>1085</v>
      </c>
      <c r="B174" s="287" t="s">
        <v>528</v>
      </c>
      <c r="C174" s="288"/>
      <c r="D174" s="291"/>
      <c r="E174" s="204"/>
      <c r="F174" s="205">
        <v>41.74</v>
      </c>
      <c r="G174" s="205">
        <f t="shared" si="46"/>
        <v>54.028571428571432</v>
      </c>
      <c r="H174" s="285">
        <f t="shared" si="47"/>
        <v>41.14</v>
      </c>
      <c r="I174" s="136">
        <f t="shared" si="45"/>
        <v>53.428571428571431</v>
      </c>
      <c r="J174" s="136">
        <f t="shared" si="48"/>
        <v>54.028571428571432</v>
      </c>
      <c r="N174" s="99">
        <v>5139</v>
      </c>
      <c r="O174" s="638" t="s">
        <v>453</v>
      </c>
      <c r="P174" s="638"/>
      <c r="Q174" s="638"/>
      <c r="R174" s="108">
        <v>6</v>
      </c>
      <c r="S174" s="18">
        <v>14.99</v>
      </c>
      <c r="T174" s="18">
        <f>W174</f>
        <v>19.377922077922076</v>
      </c>
      <c r="U174" s="17">
        <f>S174-0.3</f>
        <v>14.69</v>
      </c>
      <c r="V174" s="16">
        <f>SUM(U174/0.77)</f>
        <v>19.077922077922075</v>
      </c>
      <c r="W174" s="16">
        <f>SUM(V174+0.3)</f>
        <v>19.377922077922076</v>
      </c>
    </row>
    <row r="175" spans="1:23" ht="55.5" customHeight="1" x14ac:dyDescent="0.7">
      <c r="A175" s="290">
        <v>1081</v>
      </c>
      <c r="B175" s="287" t="s">
        <v>548</v>
      </c>
      <c r="C175" s="288"/>
      <c r="D175" s="289"/>
      <c r="E175" s="289"/>
      <c r="F175" s="205">
        <v>26.83</v>
      </c>
      <c r="G175" s="284">
        <f t="shared" si="46"/>
        <v>34.664935064935058</v>
      </c>
      <c r="H175" s="285">
        <f t="shared" si="47"/>
        <v>26.229999999999997</v>
      </c>
      <c r="I175" s="136">
        <f t="shared" si="45"/>
        <v>34.064935064935057</v>
      </c>
      <c r="J175" s="136">
        <f t="shared" si="48"/>
        <v>34.664935064935058</v>
      </c>
      <c r="N175" s="192"/>
      <c r="O175" s="719" t="s">
        <v>379</v>
      </c>
      <c r="P175" s="719"/>
      <c r="Q175" s="719"/>
      <c r="R175" s="719"/>
      <c r="S175" s="719"/>
      <c r="T175" s="719"/>
      <c r="U175" s="235"/>
      <c r="V175" s="235"/>
      <c r="W175" s="235"/>
    </row>
    <row r="176" spans="1:23" ht="55.5" customHeight="1" x14ac:dyDescent="0.7">
      <c r="A176" s="290">
        <v>1089</v>
      </c>
      <c r="B176" s="288" t="s">
        <v>492</v>
      </c>
      <c r="C176" s="288"/>
      <c r="D176" s="292"/>
      <c r="E176" s="205"/>
      <c r="F176" s="205">
        <v>26.83</v>
      </c>
      <c r="G176" s="284">
        <f t="shared" si="46"/>
        <v>34.664935064935058</v>
      </c>
      <c r="H176" s="285">
        <f t="shared" si="47"/>
        <v>26.229999999999997</v>
      </c>
      <c r="I176" s="136">
        <f t="shared" si="45"/>
        <v>34.064935064935057</v>
      </c>
      <c r="J176" s="136">
        <f t="shared" si="48"/>
        <v>34.664935064935058</v>
      </c>
      <c r="N176" s="99">
        <v>1400</v>
      </c>
      <c r="O176" s="638" t="s">
        <v>435</v>
      </c>
      <c r="P176" s="638"/>
      <c r="Q176" s="638"/>
      <c r="R176" s="236"/>
      <c r="S176" s="108">
        <v>27.22</v>
      </c>
      <c r="T176" s="108">
        <f>W176</f>
        <v>35.171428571428571</v>
      </c>
      <c r="U176" s="223">
        <f>S176-0.6</f>
        <v>26.619999999999997</v>
      </c>
      <c r="V176" s="235">
        <f t="shared" ref="V176:V183" si="49">SUM(U176/0.77)</f>
        <v>34.571428571428569</v>
      </c>
      <c r="W176" s="235">
        <f>SUM(V176+0.6)</f>
        <v>35.171428571428571</v>
      </c>
    </row>
    <row r="177" spans="1:23" ht="55.5" customHeight="1" x14ac:dyDescent="0.65">
      <c r="A177" s="290"/>
      <c r="B177" s="288" t="s">
        <v>559</v>
      </c>
      <c r="C177" s="288"/>
      <c r="D177" s="292"/>
      <c r="E177" s="205"/>
      <c r="F177" s="205">
        <v>26.83</v>
      </c>
      <c r="G177" s="284">
        <f t="shared" si="46"/>
        <v>34.664935064935058</v>
      </c>
      <c r="H177" s="285">
        <f t="shared" si="47"/>
        <v>26.229999999999997</v>
      </c>
      <c r="I177" s="136">
        <f t="shared" si="45"/>
        <v>34.064935064935057</v>
      </c>
      <c r="J177" s="136">
        <f t="shared" si="48"/>
        <v>34.664935064935058</v>
      </c>
      <c r="N177" s="99">
        <v>1449</v>
      </c>
      <c r="O177" s="252" t="s">
        <v>436</v>
      </c>
      <c r="P177" s="252"/>
      <c r="Q177" s="252"/>
      <c r="R177" s="99">
        <v>2.76</v>
      </c>
      <c r="S177" s="108">
        <v>22.23</v>
      </c>
      <c r="T177" s="108">
        <f>W177</f>
        <v>28.690909090909091</v>
      </c>
      <c r="U177" s="223">
        <f>S177-0.6</f>
        <v>21.63</v>
      </c>
      <c r="V177" s="235">
        <f t="shared" si="49"/>
        <v>28.09090909090909</v>
      </c>
      <c r="W177" s="235">
        <f>SUM(V177+0.6)</f>
        <v>28.690909090909091</v>
      </c>
    </row>
    <row r="178" spans="1:23" ht="55.5" customHeight="1" x14ac:dyDescent="0.75">
      <c r="A178" s="632" t="s">
        <v>241</v>
      </c>
      <c r="B178" s="633"/>
      <c r="C178" s="633"/>
      <c r="D178" s="633"/>
      <c r="E178" s="633"/>
      <c r="F178" s="633"/>
      <c r="G178" s="634"/>
      <c r="H178" s="17"/>
      <c r="I178" s="16"/>
      <c r="J178" s="16"/>
      <c r="N178" s="99">
        <v>1401</v>
      </c>
      <c r="O178" s="638" t="s">
        <v>373</v>
      </c>
      <c r="P178" s="638"/>
      <c r="Q178" s="638"/>
      <c r="R178" s="236"/>
      <c r="S178" s="108">
        <v>27.22</v>
      </c>
      <c r="T178" s="108">
        <f>W178</f>
        <v>35.171428571428571</v>
      </c>
      <c r="U178" s="223">
        <f>S178-0.6</f>
        <v>26.619999999999997</v>
      </c>
      <c r="V178" s="235">
        <f t="shared" si="49"/>
        <v>34.571428571428569</v>
      </c>
      <c r="W178" s="235">
        <f>SUM(V178+0.6)</f>
        <v>35.171428571428571</v>
      </c>
    </row>
    <row r="179" spans="1:23" ht="55.5" customHeight="1" x14ac:dyDescent="0.65">
      <c r="A179" s="204">
        <v>3554</v>
      </c>
      <c r="B179" s="286" t="s">
        <v>333</v>
      </c>
      <c r="C179" s="286"/>
      <c r="D179" s="286"/>
      <c r="E179" s="205"/>
      <c r="F179" s="205">
        <v>66.239999999999995</v>
      </c>
      <c r="G179" s="284">
        <f t="shared" ref="G179:G185" si="50">J179</f>
        <v>85.846753246753238</v>
      </c>
      <c r="H179" s="285">
        <f t="shared" ref="H179:H185" si="51">F179-0.6</f>
        <v>65.64</v>
      </c>
      <c r="I179" s="136">
        <f t="shared" ref="I179:I185" si="52">SUM(H179/0.77)</f>
        <v>85.246753246753244</v>
      </c>
      <c r="J179" s="136">
        <f t="shared" ref="J179:J185" si="53">SUM(I179+0.6)</f>
        <v>85.846753246753238</v>
      </c>
      <c r="N179" s="99">
        <v>1402</v>
      </c>
      <c r="O179" s="638" t="s">
        <v>374</v>
      </c>
      <c r="P179" s="638"/>
      <c r="Q179" s="638"/>
      <c r="R179" s="99"/>
      <c r="S179" s="108">
        <v>26.3</v>
      </c>
      <c r="T179" s="108">
        <f>W179</f>
        <v>34.042337662337665</v>
      </c>
      <c r="U179" s="223">
        <f>S179-0.38</f>
        <v>25.92</v>
      </c>
      <c r="V179" s="235">
        <f t="shared" si="49"/>
        <v>33.662337662337663</v>
      </c>
      <c r="W179" s="235">
        <f>SUM(V179+0.38)</f>
        <v>34.042337662337665</v>
      </c>
    </row>
    <row r="180" spans="1:23" ht="55.5" customHeight="1" x14ac:dyDescent="0.65">
      <c r="A180" s="204">
        <v>3553</v>
      </c>
      <c r="B180" s="645" t="s">
        <v>593</v>
      </c>
      <c r="C180" s="645"/>
      <c r="D180" s="646"/>
      <c r="E180" s="205"/>
      <c r="F180" s="205">
        <v>74.239999999999995</v>
      </c>
      <c r="G180" s="284">
        <f t="shared" si="50"/>
        <v>96.236363636363635</v>
      </c>
      <c r="H180" s="285">
        <f t="shared" si="51"/>
        <v>73.64</v>
      </c>
      <c r="I180" s="136">
        <f t="shared" si="52"/>
        <v>95.63636363636364</v>
      </c>
      <c r="J180" s="136">
        <f t="shared" si="53"/>
        <v>96.236363636363635</v>
      </c>
      <c r="N180" s="99">
        <v>1416</v>
      </c>
      <c r="O180" s="638" t="s">
        <v>375</v>
      </c>
      <c r="P180" s="638"/>
      <c r="Q180" s="638"/>
      <c r="R180" s="99"/>
      <c r="S180" s="108">
        <v>26.3</v>
      </c>
      <c r="T180" s="108">
        <f>W180</f>
        <v>34.042337662337665</v>
      </c>
      <c r="U180" s="223">
        <f>S180-0.38</f>
        <v>25.92</v>
      </c>
      <c r="V180" s="235">
        <f t="shared" si="49"/>
        <v>33.662337662337663</v>
      </c>
      <c r="W180" s="235">
        <f>SUM(V180+0.38)</f>
        <v>34.042337662337665</v>
      </c>
    </row>
    <row r="181" spans="1:23" ht="55.5" customHeight="1" x14ac:dyDescent="0.7">
      <c r="A181" s="204">
        <v>3550</v>
      </c>
      <c r="B181" s="645" t="s">
        <v>334</v>
      </c>
      <c r="C181" s="645"/>
      <c r="D181" s="646"/>
      <c r="E181" s="205"/>
      <c r="F181" s="205">
        <v>74.239999999999995</v>
      </c>
      <c r="G181" s="284">
        <f t="shared" si="50"/>
        <v>96.236363636363635</v>
      </c>
      <c r="H181" s="285">
        <f t="shared" si="51"/>
        <v>73.64</v>
      </c>
      <c r="I181" s="136">
        <f t="shared" si="52"/>
        <v>95.63636363636364</v>
      </c>
      <c r="J181" s="136">
        <f t="shared" si="53"/>
        <v>96.236363636363635</v>
      </c>
      <c r="N181" s="99">
        <v>1411</v>
      </c>
      <c r="O181" s="638" t="s">
        <v>376</v>
      </c>
      <c r="P181" s="638"/>
      <c r="Q181" s="638"/>
      <c r="R181" s="236"/>
      <c r="S181" s="108">
        <v>27.22</v>
      </c>
      <c r="T181" s="108">
        <v>33.630000000000003</v>
      </c>
      <c r="U181" s="223">
        <f>S181-0.6</f>
        <v>26.619999999999997</v>
      </c>
      <c r="V181" s="235">
        <f t="shared" si="49"/>
        <v>34.571428571428569</v>
      </c>
      <c r="W181" s="235">
        <f>SUM(V181+0.6)</f>
        <v>35.171428571428571</v>
      </c>
    </row>
    <row r="182" spans="1:23" ht="55.5" customHeight="1" x14ac:dyDescent="0.65">
      <c r="A182" s="204">
        <v>3555</v>
      </c>
      <c r="B182" s="646" t="s">
        <v>511</v>
      </c>
      <c r="C182" s="659"/>
      <c r="D182" s="660"/>
      <c r="E182" s="205"/>
      <c r="F182" s="205">
        <v>60.24</v>
      </c>
      <c r="G182" s="284">
        <f t="shared" si="50"/>
        <v>78.054545454545448</v>
      </c>
      <c r="H182" s="285">
        <f t="shared" si="51"/>
        <v>59.64</v>
      </c>
      <c r="I182" s="136">
        <f t="shared" si="52"/>
        <v>77.454545454545453</v>
      </c>
      <c r="J182" s="136">
        <f t="shared" si="53"/>
        <v>78.054545454545448</v>
      </c>
      <c r="N182" s="99">
        <v>1412</v>
      </c>
      <c r="O182" s="638" t="s">
        <v>377</v>
      </c>
      <c r="P182" s="638"/>
      <c r="Q182" s="638"/>
      <c r="R182" s="99"/>
      <c r="S182" s="108">
        <v>26.3</v>
      </c>
      <c r="T182" s="108">
        <f>W182</f>
        <v>34.042337662337665</v>
      </c>
      <c r="U182" s="223">
        <f>S182-0.38</f>
        <v>25.92</v>
      </c>
      <c r="V182" s="235">
        <f t="shared" si="49"/>
        <v>33.662337662337663</v>
      </c>
      <c r="W182" s="235">
        <f>SUM(V182+0.38)</f>
        <v>34.042337662337665</v>
      </c>
    </row>
    <row r="183" spans="1:23" ht="55.5" customHeight="1" x14ac:dyDescent="0.65">
      <c r="A183" s="204">
        <v>3552</v>
      </c>
      <c r="B183" s="645" t="s">
        <v>335</v>
      </c>
      <c r="C183" s="645"/>
      <c r="D183" s="646"/>
      <c r="E183" s="205"/>
      <c r="F183" s="205">
        <v>58.24</v>
      </c>
      <c r="G183" s="284">
        <f t="shared" si="50"/>
        <v>75.457142857142856</v>
      </c>
      <c r="H183" s="285">
        <f t="shared" si="51"/>
        <v>57.64</v>
      </c>
      <c r="I183" s="136">
        <f t="shared" si="52"/>
        <v>74.857142857142861</v>
      </c>
      <c r="J183" s="136">
        <f t="shared" si="53"/>
        <v>75.457142857142856</v>
      </c>
      <c r="N183" s="99">
        <v>1408</v>
      </c>
      <c r="O183" s="638" t="s">
        <v>378</v>
      </c>
      <c r="P183" s="638"/>
      <c r="Q183" s="638"/>
      <c r="R183" s="99"/>
      <c r="S183" s="108">
        <v>26.3</v>
      </c>
      <c r="T183" s="108">
        <f>W183</f>
        <v>34.042337662337665</v>
      </c>
      <c r="U183" s="223">
        <f>S183-0.38</f>
        <v>25.92</v>
      </c>
      <c r="V183" s="235">
        <f t="shared" si="49"/>
        <v>33.662337662337663</v>
      </c>
      <c r="W183" s="235">
        <f>SUM(V183+0.38)</f>
        <v>34.042337662337665</v>
      </c>
    </row>
    <row r="184" spans="1:23" ht="55.5" customHeight="1" x14ac:dyDescent="0.7">
      <c r="A184" s="204">
        <v>3561</v>
      </c>
      <c r="B184" s="446" t="s">
        <v>592</v>
      </c>
      <c r="C184" s="446"/>
      <c r="D184" s="446"/>
      <c r="E184" s="205"/>
      <c r="F184" s="205">
        <v>58.24</v>
      </c>
      <c r="G184" s="284">
        <f t="shared" si="50"/>
        <v>75.457142857142856</v>
      </c>
      <c r="H184" s="285">
        <f t="shared" si="51"/>
        <v>57.64</v>
      </c>
      <c r="I184" s="136">
        <f t="shared" si="52"/>
        <v>74.857142857142861</v>
      </c>
      <c r="J184" s="136">
        <f t="shared" si="53"/>
        <v>75.457142857142856</v>
      </c>
      <c r="N184" s="192"/>
      <c r="O184" s="655" t="s">
        <v>565</v>
      </c>
      <c r="P184" s="655"/>
      <c r="Q184" s="655"/>
      <c r="R184" s="655"/>
      <c r="S184" s="655"/>
      <c r="T184" s="655"/>
      <c r="U184" s="235"/>
      <c r="V184" s="235"/>
      <c r="W184" s="235"/>
    </row>
    <row r="185" spans="1:23" ht="55.5" customHeight="1" x14ac:dyDescent="0.7">
      <c r="A185" s="204">
        <v>3560</v>
      </c>
      <c r="B185" s="407" t="s">
        <v>594</v>
      </c>
      <c r="C185" s="286"/>
      <c r="D185" s="408"/>
      <c r="E185" s="205"/>
      <c r="F185" s="205">
        <v>74.239999999999995</v>
      </c>
      <c r="G185" s="284">
        <f t="shared" si="50"/>
        <v>96.236363636363635</v>
      </c>
      <c r="H185" s="285">
        <f t="shared" si="51"/>
        <v>73.64</v>
      </c>
      <c r="I185" s="136">
        <f t="shared" si="52"/>
        <v>95.63636363636364</v>
      </c>
      <c r="J185" s="136">
        <f t="shared" si="53"/>
        <v>96.236363636363635</v>
      </c>
      <c r="N185" s="99">
        <v>1447</v>
      </c>
      <c r="O185" s="444" t="s">
        <v>227</v>
      </c>
      <c r="P185" s="444"/>
      <c r="Q185" s="444"/>
      <c r="R185" s="236"/>
      <c r="S185" s="108">
        <v>27.22</v>
      </c>
      <c r="T185" s="108">
        <f>W185</f>
        <v>35.171428571428571</v>
      </c>
      <c r="U185" s="223">
        <f t="shared" ref="U185:U193" si="54">S185-0.6</f>
        <v>26.619999999999997</v>
      </c>
      <c r="V185" s="235">
        <f t="shared" ref="V185:V194" si="55">SUM(U185/0.77)</f>
        <v>34.571428571428569</v>
      </c>
      <c r="W185" s="235">
        <f t="shared" ref="W185:W193" si="56">SUM(V185+0.6)</f>
        <v>35.171428571428571</v>
      </c>
    </row>
    <row r="186" spans="1:23" ht="55.5" customHeight="1" x14ac:dyDescent="0.7">
      <c r="A186" s="648" t="s">
        <v>96</v>
      </c>
      <c r="B186" s="649"/>
      <c r="C186" s="649"/>
      <c r="D186" s="649"/>
      <c r="E186" s="649"/>
      <c r="F186" s="649"/>
      <c r="G186" s="650"/>
      <c r="H186" s="17"/>
      <c r="I186" s="16"/>
      <c r="J186" s="16"/>
      <c r="N186" s="192"/>
      <c r="O186" s="655" t="s">
        <v>566</v>
      </c>
      <c r="P186" s="655"/>
      <c r="Q186" s="655"/>
      <c r="R186" s="655"/>
      <c r="S186" s="655"/>
      <c r="T186" s="655"/>
      <c r="U186" s="223">
        <f t="shared" si="54"/>
        <v>-0.6</v>
      </c>
      <c r="V186" s="235">
        <f t="shared" si="55"/>
        <v>-0.77922077922077915</v>
      </c>
      <c r="W186" s="235">
        <f t="shared" si="56"/>
        <v>-0.17922077922077917</v>
      </c>
    </row>
    <row r="187" spans="1:23" ht="55.5" customHeight="1" x14ac:dyDescent="0.7">
      <c r="A187" s="204">
        <v>4900</v>
      </c>
      <c r="B187" s="287" t="s">
        <v>338</v>
      </c>
      <c r="C187" s="288"/>
      <c r="D187" s="292"/>
      <c r="E187" s="204"/>
      <c r="F187" s="205">
        <v>33.229999999999997</v>
      </c>
      <c r="G187" s="205">
        <f t="shared" ref="G187:G193" si="57">J187</f>
        <v>42.976623376623373</v>
      </c>
      <c r="H187" s="285">
        <f t="shared" ref="H187:H193" si="58">F187-0.6</f>
        <v>32.629999999999995</v>
      </c>
      <c r="I187" s="136">
        <f t="shared" ref="I187:I193" si="59">SUM(H187/0.77)</f>
        <v>42.376623376623371</v>
      </c>
      <c r="J187" s="136">
        <f t="shared" ref="J187:J193" si="60">SUM(I187+0.6)</f>
        <v>42.976623376623373</v>
      </c>
      <c r="N187" s="99"/>
      <c r="O187" s="444" t="s">
        <v>227</v>
      </c>
      <c r="P187" s="444"/>
      <c r="Q187" s="444"/>
      <c r="R187" s="236"/>
      <c r="S187" s="108">
        <v>27.22</v>
      </c>
      <c r="T187" s="108">
        <f>W187</f>
        <v>35.171428571428571</v>
      </c>
      <c r="U187" s="223">
        <f t="shared" si="54"/>
        <v>26.619999999999997</v>
      </c>
      <c r="V187" s="235">
        <f t="shared" si="55"/>
        <v>34.571428571428569</v>
      </c>
      <c r="W187" s="235">
        <f t="shared" si="56"/>
        <v>35.171428571428571</v>
      </c>
    </row>
    <row r="188" spans="1:23" ht="55.5" customHeight="1" x14ac:dyDescent="0.7">
      <c r="A188" s="204">
        <v>4927</v>
      </c>
      <c r="B188" s="288" t="s">
        <v>339</v>
      </c>
      <c r="C188" s="288"/>
      <c r="D188" s="292"/>
      <c r="E188" s="204"/>
      <c r="F188" s="205">
        <v>33.229999999999997</v>
      </c>
      <c r="G188" s="205">
        <f t="shared" si="57"/>
        <v>42.976623376623373</v>
      </c>
      <c r="H188" s="285">
        <f t="shared" si="58"/>
        <v>32.629999999999995</v>
      </c>
      <c r="I188" s="136">
        <f t="shared" si="59"/>
        <v>42.376623376623371</v>
      </c>
      <c r="J188" s="136">
        <f t="shared" si="60"/>
        <v>42.976623376623373</v>
      </c>
      <c r="N188" s="192"/>
      <c r="O188" s="719" t="s">
        <v>381</v>
      </c>
      <c r="P188" s="719"/>
      <c r="Q188" s="719"/>
      <c r="R188" s="719"/>
      <c r="S188" s="719"/>
      <c r="T188" s="719"/>
      <c r="U188" s="223">
        <f t="shared" si="54"/>
        <v>-0.6</v>
      </c>
      <c r="V188" s="235">
        <f t="shared" si="55"/>
        <v>-0.77922077922077915</v>
      </c>
      <c r="W188" s="235">
        <f t="shared" si="56"/>
        <v>-0.17922077922077917</v>
      </c>
    </row>
    <row r="189" spans="1:23" ht="55.5" customHeight="1" x14ac:dyDescent="0.7">
      <c r="A189" s="204">
        <v>4929</v>
      </c>
      <c r="B189" s="287" t="s">
        <v>340</v>
      </c>
      <c r="C189" s="288"/>
      <c r="D189" s="291"/>
      <c r="E189" s="204">
        <v>6.34</v>
      </c>
      <c r="F189" s="205">
        <v>71.89</v>
      </c>
      <c r="G189" s="205">
        <f t="shared" si="57"/>
        <v>93.184415584415589</v>
      </c>
      <c r="H189" s="285">
        <f t="shared" si="58"/>
        <v>71.290000000000006</v>
      </c>
      <c r="I189" s="136">
        <f t="shared" si="59"/>
        <v>92.584415584415595</v>
      </c>
      <c r="J189" s="136">
        <f t="shared" si="60"/>
        <v>93.184415584415589</v>
      </c>
      <c r="N189" s="99">
        <v>1450</v>
      </c>
      <c r="O189" s="638" t="s">
        <v>380</v>
      </c>
      <c r="P189" s="638"/>
      <c r="Q189" s="638"/>
      <c r="R189" s="236"/>
      <c r="S189" s="108">
        <v>19.98</v>
      </c>
      <c r="T189" s="108">
        <f>W189</f>
        <v>25.76883116883117</v>
      </c>
      <c r="U189" s="223">
        <f t="shared" si="54"/>
        <v>19.38</v>
      </c>
      <c r="V189" s="235">
        <f t="shared" si="55"/>
        <v>25.168831168831169</v>
      </c>
      <c r="W189" s="235">
        <f t="shared" si="56"/>
        <v>25.76883116883117</v>
      </c>
    </row>
    <row r="190" spans="1:23" ht="55.5" customHeight="1" x14ac:dyDescent="0.7">
      <c r="A190" s="204">
        <v>4903</v>
      </c>
      <c r="B190" s="287" t="s">
        <v>341</v>
      </c>
      <c r="C190" s="288"/>
      <c r="D190" s="292"/>
      <c r="E190" s="204"/>
      <c r="F190" s="205">
        <v>33.229999999999997</v>
      </c>
      <c r="G190" s="205">
        <f t="shared" si="57"/>
        <v>42.976623376623373</v>
      </c>
      <c r="H190" s="285">
        <f t="shared" si="58"/>
        <v>32.629999999999995</v>
      </c>
      <c r="I190" s="136">
        <f t="shared" si="59"/>
        <v>42.376623376623371</v>
      </c>
      <c r="J190" s="136">
        <f t="shared" si="60"/>
        <v>42.976623376623373</v>
      </c>
      <c r="N190" s="192"/>
      <c r="O190" s="719" t="s">
        <v>515</v>
      </c>
      <c r="P190" s="719"/>
      <c r="Q190" s="719"/>
      <c r="R190" s="719"/>
      <c r="S190" s="719"/>
      <c r="T190" s="719"/>
      <c r="U190" s="223">
        <f t="shared" si="54"/>
        <v>-0.6</v>
      </c>
      <c r="V190" s="235">
        <f t="shared" si="55"/>
        <v>-0.77922077922077915</v>
      </c>
      <c r="W190" s="235">
        <f t="shared" si="56"/>
        <v>-0.17922077922077917</v>
      </c>
    </row>
    <row r="191" spans="1:23" ht="55.5" customHeight="1" x14ac:dyDescent="0.7">
      <c r="A191" s="204">
        <v>4923</v>
      </c>
      <c r="B191" s="287" t="s">
        <v>342</v>
      </c>
      <c r="C191" s="288"/>
      <c r="D191" s="292"/>
      <c r="E191" s="204"/>
      <c r="F191" s="205">
        <v>35.229999999999997</v>
      </c>
      <c r="G191" s="205">
        <f t="shared" si="57"/>
        <v>45.574025974025972</v>
      </c>
      <c r="H191" s="285">
        <f t="shared" si="58"/>
        <v>34.629999999999995</v>
      </c>
      <c r="I191" s="136">
        <f t="shared" si="59"/>
        <v>44.97402597402597</v>
      </c>
      <c r="J191" s="136">
        <f t="shared" si="60"/>
        <v>45.574025974025972</v>
      </c>
      <c r="N191" s="99">
        <v>1440</v>
      </c>
      <c r="O191" s="638" t="s">
        <v>516</v>
      </c>
      <c r="P191" s="638"/>
      <c r="Q191" s="638"/>
      <c r="R191" s="236"/>
      <c r="S191" s="108">
        <v>27.22</v>
      </c>
      <c r="T191" s="108">
        <v>33.630000000000003</v>
      </c>
      <c r="U191" s="223">
        <f t="shared" si="54"/>
        <v>26.619999999999997</v>
      </c>
      <c r="V191" s="235">
        <f t="shared" si="55"/>
        <v>34.571428571428569</v>
      </c>
      <c r="W191" s="235">
        <f t="shared" si="56"/>
        <v>35.171428571428571</v>
      </c>
    </row>
    <row r="192" spans="1:23" ht="55.5" customHeight="1" x14ac:dyDescent="0.7">
      <c r="A192" s="204">
        <v>4925</v>
      </c>
      <c r="B192" s="287" t="s">
        <v>343</v>
      </c>
      <c r="C192" s="288"/>
      <c r="D192" s="292"/>
      <c r="E192" s="204"/>
      <c r="F192" s="205">
        <v>35.229999999999997</v>
      </c>
      <c r="G192" s="205">
        <f t="shared" si="57"/>
        <v>45.574025974025972</v>
      </c>
      <c r="H192" s="285">
        <f t="shared" si="58"/>
        <v>34.629999999999995</v>
      </c>
      <c r="I192" s="136">
        <f t="shared" si="59"/>
        <v>44.97402597402597</v>
      </c>
      <c r="J192" s="136">
        <f t="shared" si="60"/>
        <v>45.574025974025972</v>
      </c>
      <c r="N192" s="192"/>
      <c r="O192" s="655" t="s">
        <v>312</v>
      </c>
      <c r="P192" s="655"/>
      <c r="Q192" s="655"/>
      <c r="R192" s="655"/>
      <c r="S192" s="655"/>
      <c r="T192" s="655"/>
      <c r="U192" s="223">
        <f t="shared" si="54"/>
        <v>-0.6</v>
      </c>
      <c r="V192" s="235">
        <f t="shared" si="55"/>
        <v>-0.77922077922077915</v>
      </c>
      <c r="W192" s="235">
        <f t="shared" si="56"/>
        <v>-0.17922077922077917</v>
      </c>
    </row>
    <row r="193" spans="1:23" ht="55.5" customHeight="1" x14ac:dyDescent="0.7">
      <c r="A193" s="204">
        <v>4933</v>
      </c>
      <c r="B193" s="446" t="s">
        <v>344</v>
      </c>
      <c r="C193" s="446"/>
      <c r="D193" s="450"/>
      <c r="E193" s="204"/>
      <c r="F193" s="205">
        <v>63.23</v>
      </c>
      <c r="G193" s="205">
        <f t="shared" si="57"/>
        <v>81.937662337662317</v>
      </c>
      <c r="H193" s="285">
        <f t="shared" si="58"/>
        <v>62.629999999999995</v>
      </c>
      <c r="I193" s="136">
        <f t="shared" si="59"/>
        <v>81.337662337662323</v>
      </c>
      <c r="J193" s="136">
        <f t="shared" si="60"/>
        <v>81.937662337662317</v>
      </c>
      <c r="N193" s="99">
        <v>1520</v>
      </c>
      <c r="O193" s="444" t="s">
        <v>313</v>
      </c>
      <c r="P193" s="444"/>
      <c r="Q193" s="444"/>
      <c r="R193" s="236"/>
      <c r="S193" s="108">
        <v>31.22</v>
      </c>
      <c r="T193" s="108">
        <f>W193</f>
        <v>40.366233766233762</v>
      </c>
      <c r="U193" s="223">
        <f t="shared" si="54"/>
        <v>30.619999999999997</v>
      </c>
      <c r="V193" s="235">
        <f t="shared" si="55"/>
        <v>39.766233766233761</v>
      </c>
      <c r="W193" s="235">
        <f t="shared" si="56"/>
        <v>40.366233766233762</v>
      </c>
    </row>
    <row r="194" spans="1:23" ht="55.5" customHeight="1" x14ac:dyDescent="0.6">
      <c r="A194" s="648" t="s">
        <v>94</v>
      </c>
      <c r="B194" s="649"/>
      <c r="C194" s="649"/>
      <c r="D194" s="649"/>
      <c r="E194" s="649"/>
      <c r="F194" s="649"/>
      <c r="G194" s="650"/>
      <c r="H194" s="17"/>
      <c r="I194" s="16"/>
      <c r="J194" s="16"/>
      <c r="N194" s="99">
        <v>1529</v>
      </c>
      <c r="O194" s="638" t="s">
        <v>438</v>
      </c>
      <c r="P194" s="638"/>
      <c r="Q194" s="638"/>
      <c r="R194" s="99">
        <v>8.9600000000000009</v>
      </c>
      <c r="S194" s="108">
        <v>24.99</v>
      </c>
      <c r="T194" s="108">
        <f>W194</f>
        <v>32.341038961038961</v>
      </c>
      <c r="U194" s="223">
        <f>S194-0.38</f>
        <v>24.61</v>
      </c>
      <c r="V194" s="235">
        <f t="shared" si="55"/>
        <v>31.961038961038959</v>
      </c>
      <c r="W194" s="235">
        <f>SUM(V194+0.38)</f>
        <v>32.341038961038961</v>
      </c>
    </row>
    <row r="195" spans="1:23" ht="55.5" customHeight="1" x14ac:dyDescent="0.7">
      <c r="A195" s="295">
        <v>4501</v>
      </c>
      <c r="B195" s="287" t="s">
        <v>345</v>
      </c>
      <c r="C195" s="288"/>
      <c r="D195" s="291"/>
      <c r="E195" s="204"/>
      <c r="F195" s="205">
        <v>67.23</v>
      </c>
      <c r="G195" s="205">
        <f t="shared" ref="G195:G202" si="61">J195</f>
        <v>87.132467532467544</v>
      </c>
      <c r="H195" s="285">
        <f t="shared" ref="H195:H202" si="62">F195-0.6</f>
        <v>66.63000000000001</v>
      </c>
      <c r="I195" s="136">
        <f t="shared" ref="I195:I202" si="63">SUM(H195/0.77)</f>
        <v>86.53246753246755</v>
      </c>
      <c r="J195" s="136">
        <f t="shared" ref="J195:J202" si="64">SUM(I195+0.6)</f>
        <v>87.132467532467544</v>
      </c>
      <c r="N195" s="192"/>
      <c r="O195" s="629" t="s">
        <v>461</v>
      </c>
      <c r="P195" s="629"/>
      <c r="Q195" s="629"/>
      <c r="R195" s="629"/>
      <c r="S195" s="629"/>
      <c r="T195" s="629"/>
      <c r="U195" s="235"/>
      <c r="V195" s="235"/>
      <c r="W195" s="235"/>
    </row>
    <row r="196" spans="1:23" ht="55.5" customHeight="1" x14ac:dyDescent="0.7">
      <c r="A196" s="204">
        <v>4508</v>
      </c>
      <c r="B196" s="287" t="s">
        <v>346</v>
      </c>
      <c r="C196" s="288"/>
      <c r="D196" s="291"/>
      <c r="E196" s="204"/>
      <c r="F196" s="205">
        <v>42.23</v>
      </c>
      <c r="G196" s="205">
        <f t="shared" si="61"/>
        <v>54.664935064935058</v>
      </c>
      <c r="H196" s="285">
        <f t="shared" si="62"/>
        <v>41.629999999999995</v>
      </c>
      <c r="I196" s="136">
        <f t="shared" si="63"/>
        <v>54.064935064935057</v>
      </c>
      <c r="J196" s="136">
        <f t="shared" si="64"/>
        <v>54.664935064935058</v>
      </c>
      <c r="N196" s="99">
        <v>1490</v>
      </c>
      <c r="O196" s="252" t="s">
        <v>462</v>
      </c>
      <c r="P196" s="252"/>
      <c r="Q196" s="252"/>
      <c r="R196" s="99">
        <v>7.18</v>
      </c>
      <c r="S196" s="18">
        <v>19.98</v>
      </c>
      <c r="T196" s="44">
        <f>W196</f>
        <v>25.813636363636363</v>
      </c>
      <c r="U196" s="17">
        <f>S196-0.45</f>
        <v>19.53</v>
      </c>
      <c r="V196" s="16">
        <f>SUM(U196/0.77)</f>
        <v>25.363636363636363</v>
      </c>
      <c r="W196" s="16">
        <f>SUM(V196+0.45)</f>
        <v>25.813636363636363</v>
      </c>
    </row>
    <row r="197" spans="1:23" ht="55.5" customHeight="1" x14ac:dyDescent="0.7">
      <c r="A197" s="204">
        <v>4509</v>
      </c>
      <c r="B197" s="287" t="s">
        <v>347</v>
      </c>
      <c r="C197" s="288"/>
      <c r="D197" s="291"/>
      <c r="E197" s="204"/>
      <c r="F197" s="205">
        <v>42.23</v>
      </c>
      <c r="G197" s="205">
        <f t="shared" si="61"/>
        <v>54.664935064935058</v>
      </c>
      <c r="H197" s="285">
        <f t="shared" si="62"/>
        <v>41.629999999999995</v>
      </c>
      <c r="I197" s="136">
        <f t="shared" si="63"/>
        <v>54.064935064935057</v>
      </c>
      <c r="J197" s="136">
        <f t="shared" si="64"/>
        <v>54.664935064935058</v>
      </c>
      <c r="N197" s="99">
        <v>1498</v>
      </c>
      <c r="O197" s="638" t="s">
        <v>463</v>
      </c>
      <c r="P197" s="638"/>
      <c r="Q197" s="638"/>
      <c r="R197" s="108">
        <v>18.96</v>
      </c>
      <c r="S197" s="108">
        <v>14.99</v>
      </c>
      <c r="T197" s="108">
        <f>W197</f>
        <v>19.354025974025973</v>
      </c>
      <c r="U197" s="223">
        <f>S197-0.38</f>
        <v>14.61</v>
      </c>
      <c r="V197" s="235">
        <f>SUM(U197/0.77)</f>
        <v>18.974025974025974</v>
      </c>
      <c r="W197" s="235">
        <f>SUM(V197+0.38)</f>
        <v>19.354025974025973</v>
      </c>
    </row>
    <row r="198" spans="1:23" ht="55.5" customHeight="1" x14ac:dyDescent="0.7">
      <c r="A198" s="295">
        <v>4500</v>
      </c>
      <c r="B198" s="287" t="s">
        <v>348</v>
      </c>
      <c r="C198" s="288"/>
      <c r="D198" s="291"/>
      <c r="E198" s="204"/>
      <c r="F198" s="205">
        <v>49.23</v>
      </c>
      <c r="G198" s="205">
        <f t="shared" si="61"/>
        <v>63.755844155844152</v>
      </c>
      <c r="H198" s="285">
        <f t="shared" si="62"/>
        <v>48.629999999999995</v>
      </c>
      <c r="I198" s="136">
        <f t="shared" si="63"/>
        <v>63.15584415584415</v>
      </c>
      <c r="J198" s="136">
        <f t="shared" si="64"/>
        <v>63.755844155844152</v>
      </c>
      <c r="N198" s="192"/>
      <c r="O198" s="655" t="s">
        <v>468</v>
      </c>
      <c r="P198" s="655"/>
      <c r="Q198" s="655"/>
      <c r="R198" s="655"/>
      <c r="S198" s="655"/>
      <c r="T198" s="655"/>
      <c r="U198" s="235"/>
      <c r="V198" s="235"/>
      <c r="W198" s="235"/>
    </row>
    <row r="199" spans="1:23" ht="55.5" customHeight="1" x14ac:dyDescent="0.7">
      <c r="A199" s="204">
        <v>4513</v>
      </c>
      <c r="B199" s="287" t="s">
        <v>529</v>
      </c>
      <c r="C199" s="288"/>
      <c r="D199" s="291"/>
      <c r="E199" s="204">
        <v>11.24</v>
      </c>
      <c r="F199" s="205">
        <v>39.99</v>
      </c>
      <c r="G199" s="205">
        <f t="shared" si="61"/>
        <v>51.755844155844159</v>
      </c>
      <c r="H199" s="285">
        <f t="shared" si="62"/>
        <v>39.39</v>
      </c>
      <c r="I199" s="136">
        <f t="shared" si="63"/>
        <v>51.155844155844157</v>
      </c>
      <c r="J199" s="136">
        <f t="shared" si="64"/>
        <v>51.755844155844159</v>
      </c>
      <c r="N199" s="99">
        <v>1150</v>
      </c>
      <c r="O199" s="444" t="s">
        <v>227</v>
      </c>
      <c r="P199" s="444"/>
      <c r="Q199" s="444"/>
      <c r="R199" s="236"/>
      <c r="S199" s="108">
        <v>27.22</v>
      </c>
      <c r="T199" s="108">
        <f>W199</f>
        <v>35.171428571428571</v>
      </c>
      <c r="U199" s="223">
        <f>S199-0.6</f>
        <v>26.619999999999997</v>
      </c>
      <c r="V199" s="235">
        <f>SUM(U199/0.77)</f>
        <v>34.571428571428569</v>
      </c>
      <c r="W199" s="235">
        <f>SUM(V199+0.6)</f>
        <v>35.171428571428571</v>
      </c>
    </row>
    <row r="200" spans="1:23" ht="55.5" customHeight="1" x14ac:dyDescent="0.7">
      <c r="A200" s="204">
        <v>5201</v>
      </c>
      <c r="B200" s="287" t="s">
        <v>595</v>
      </c>
      <c r="C200" s="288"/>
      <c r="D200" s="291"/>
      <c r="E200" s="204"/>
      <c r="F200" s="205">
        <v>51.23</v>
      </c>
      <c r="G200" s="205">
        <f t="shared" si="61"/>
        <v>66.353246753246736</v>
      </c>
      <c r="H200" s="285">
        <f t="shared" si="62"/>
        <v>50.629999999999995</v>
      </c>
      <c r="I200" s="136">
        <f t="shared" si="63"/>
        <v>65.753246753246742</v>
      </c>
      <c r="J200" s="136">
        <f t="shared" si="64"/>
        <v>66.353246753246736</v>
      </c>
      <c r="N200" s="69"/>
      <c r="O200" s="720" t="s">
        <v>455</v>
      </c>
      <c r="P200" s="720"/>
      <c r="Q200" s="720"/>
      <c r="R200" s="720"/>
      <c r="S200" s="720"/>
      <c r="T200" s="720"/>
      <c r="U200" s="235"/>
      <c r="V200" s="235"/>
      <c r="W200" s="235"/>
    </row>
    <row r="201" spans="1:23" ht="55.5" customHeight="1" x14ac:dyDescent="0.7">
      <c r="A201" s="204"/>
      <c r="B201" s="133" t="s">
        <v>596</v>
      </c>
      <c r="C201" s="133"/>
      <c r="D201" s="449"/>
      <c r="E201" s="204"/>
      <c r="F201" s="205">
        <v>78.23</v>
      </c>
      <c r="G201" s="205">
        <f t="shared" si="61"/>
        <v>101.41818181818182</v>
      </c>
      <c r="H201" s="285">
        <f t="shared" si="62"/>
        <v>77.63000000000001</v>
      </c>
      <c r="I201" s="136">
        <f t="shared" si="63"/>
        <v>100.81818181818183</v>
      </c>
      <c r="J201" s="136">
        <f t="shared" si="64"/>
        <v>101.41818181818182</v>
      </c>
      <c r="N201" s="99">
        <v>1530</v>
      </c>
      <c r="O201" s="638" t="s">
        <v>456</v>
      </c>
      <c r="P201" s="638"/>
      <c r="Q201" s="638"/>
      <c r="R201" s="236"/>
      <c r="S201" s="108">
        <v>27.82</v>
      </c>
      <c r="T201" s="108">
        <f>W201</f>
        <v>35.95064935064935</v>
      </c>
      <c r="U201" s="223">
        <f t="shared" ref="U201:U207" si="65">S201-0.6</f>
        <v>27.22</v>
      </c>
      <c r="V201" s="235">
        <f t="shared" ref="V201:V208" si="66">SUM(U201/0.77)</f>
        <v>35.350649350649348</v>
      </c>
      <c r="W201" s="235">
        <f t="shared" ref="W201:W207" si="67">SUM(V201+0.6)</f>
        <v>35.95064935064935</v>
      </c>
    </row>
    <row r="202" spans="1:23" ht="55.5" customHeight="1" x14ac:dyDescent="0.7">
      <c r="A202" s="204">
        <v>4519</v>
      </c>
      <c r="B202" s="409" t="s">
        <v>534</v>
      </c>
      <c r="C202" s="410"/>
      <c r="D202" s="411"/>
      <c r="E202" s="204">
        <v>11.24</v>
      </c>
      <c r="F202" s="205">
        <v>39.99</v>
      </c>
      <c r="G202" s="205">
        <f t="shared" si="61"/>
        <v>51.755844155844159</v>
      </c>
      <c r="H202" s="285">
        <f t="shared" si="62"/>
        <v>39.39</v>
      </c>
      <c r="I202" s="136">
        <f t="shared" si="63"/>
        <v>51.155844155844157</v>
      </c>
      <c r="J202" s="136">
        <f t="shared" si="64"/>
        <v>51.755844155844159</v>
      </c>
      <c r="N202" s="99">
        <v>1531</v>
      </c>
      <c r="O202" s="252" t="s">
        <v>457</v>
      </c>
      <c r="P202" s="252"/>
      <c r="Q202" s="252"/>
      <c r="R202" s="236"/>
      <c r="S202" s="108">
        <v>27.82</v>
      </c>
      <c r="T202" s="108">
        <f>W202</f>
        <v>35.95064935064935</v>
      </c>
      <c r="U202" s="223">
        <f t="shared" si="65"/>
        <v>27.22</v>
      </c>
      <c r="V202" s="235">
        <f t="shared" si="66"/>
        <v>35.350649350649348</v>
      </c>
      <c r="W202" s="235">
        <f t="shared" si="67"/>
        <v>35.95064935064935</v>
      </c>
    </row>
    <row r="203" spans="1:23" ht="55.5" customHeight="1" x14ac:dyDescent="0.7">
      <c r="A203" s="648" t="s">
        <v>92</v>
      </c>
      <c r="B203" s="649"/>
      <c r="C203" s="649"/>
      <c r="D203" s="649"/>
      <c r="E203" s="649"/>
      <c r="F203" s="649"/>
      <c r="G203" s="650"/>
      <c r="I203" s="12"/>
      <c r="J203" s="12"/>
      <c r="N203" s="448"/>
      <c r="O203" s="719" t="s">
        <v>304</v>
      </c>
      <c r="P203" s="719"/>
      <c r="Q203" s="719"/>
      <c r="R203" s="719"/>
      <c r="S203" s="719"/>
      <c r="T203" s="719"/>
      <c r="U203" s="223">
        <f t="shared" si="65"/>
        <v>-0.6</v>
      </c>
      <c r="V203" s="235">
        <f t="shared" si="66"/>
        <v>-0.77922077922077915</v>
      </c>
      <c r="W203" s="235">
        <f t="shared" si="67"/>
        <v>-0.17922077922077917</v>
      </c>
    </row>
    <row r="204" spans="1:23" ht="55.5" customHeight="1" x14ac:dyDescent="0.7">
      <c r="A204" s="204">
        <v>4696</v>
      </c>
      <c r="B204" s="288" t="s">
        <v>349</v>
      </c>
      <c r="C204" s="288"/>
      <c r="D204" s="291"/>
      <c r="E204" s="296"/>
      <c r="F204" s="205">
        <v>46.24</v>
      </c>
      <c r="G204" s="205">
        <f>J204</f>
        <v>59.872727272727275</v>
      </c>
      <c r="H204" s="285">
        <f>F204-0.6</f>
        <v>45.64</v>
      </c>
      <c r="I204" s="136">
        <f>SUM(H204/0.77)</f>
        <v>59.272727272727273</v>
      </c>
      <c r="J204" s="136">
        <f>SUM(I204+0.6)</f>
        <v>59.872727272727275</v>
      </c>
      <c r="N204" s="99">
        <v>1502</v>
      </c>
      <c r="O204" s="638" t="s">
        <v>227</v>
      </c>
      <c r="P204" s="638"/>
      <c r="Q204" s="638"/>
      <c r="R204" s="108">
        <v>3.2</v>
      </c>
      <c r="S204" s="99">
        <v>19.82</v>
      </c>
      <c r="T204" s="108">
        <f>W204</f>
        <v>25.56103896103896</v>
      </c>
      <c r="U204" s="223">
        <f t="shared" si="65"/>
        <v>19.22</v>
      </c>
      <c r="V204" s="235">
        <f t="shared" si="66"/>
        <v>24.961038961038959</v>
      </c>
      <c r="W204" s="235">
        <f t="shared" si="67"/>
        <v>25.56103896103896</v>
      </c>
    </row>
    <row r="205" spans="1:23" ht="55.5" customHeight="1" x14ac:dyDescent="0.7">
      <c r="A205" s="204">
        <v>4688</v>
      </c>
      <c r="B205" s="288" t="s">
        <v>350</v>
      </c>
      <c r="C205" s="288"/>
      <c r="D205" s="291"/>
      <c r="E205" s="296"/>
      <c r="F205" s="205">
        <v>70.23</v>
      </c>
      <c r="G205" s="205">
        <f>J205</f>
        <v>91.028571428571439</v>
      </c>
      <c r="H205" s="285">
        <f>F205-0.6</f>
        <v>69.63000000000001</v>
      </c>
      <c r="I205" s="136">
        <f>SUM(H205/0.77)</f>
        <v>90.428571428571445</v>
      </c>
      <c r="J205" s="136">
        <f>SUM(I205+0.6)</f>
        <v>91.028571428571439</v>
      </c>
      <c r="N205" s="99">
        <v>1500</v>
      </c>
      <c r="O205" s="638" t="s">
        <v>305</v>
      </c>
      <c r="P205" s="638"/>
      <c r="Q205" s="638"/>
      <c r="R205" s="108">
        <v>3.2</v>
      </c>
      <c r="S205" s="99">
        <v>19.82</v>
      </c>
      <c r="T205" s="108">
        <f>W205</f>
        <v>25.56103896103896</v>
      </c>
      <c r="U205" s="223">
        <f t="shared" si="65"/>
        <v>19.22</v>
      </c>
      <c r="V205" s="235">
        <f t="shared" si="66"/>
        <v>24.961038961038959</v>
      </c>
      <c r="W205" s="235">
        <f t="shared" si="67"/>
        <v>25.56103896103896</v>
      </c>
    </row>
    <row r="206" spans="1:23" ht="55.5" customHeight="1" x14ac:dyDescent="0.75">
      <c r="A206" s="632" t="s">
        <v>89</v>
      </c>
      <c r="B206" s="633"/>
      <c r="C206" s="633"/>
      <c r="D206" s="633"/>
      <c r="E206" s="633"/>
      <c r="F206" s="633"/>
      <c r="G206" s="634"/>
      <c r="H206" s="17"/>
      <c r="I206" s="16"/>
      <c r="J206" s="16"/>
      <c r="N206" s="192"/>
      <c r="O206" s="665" t="s">
        <v>458</v>
      </c>
      <c r="P206" s="665"/>
      <c r="Q206" s="665"/>
      <c r="R206" s="665"/>
      <c r="S206" s="665"/>
      <c r="T206" s="665"/>
      <c r="U206" s="223">
        <f t="shared" si="65"/>
        <v>-0.6</v>
      </c>
      <c r="V206" s="235">
        <f t="shared" si="66"/>
        <v>-0.77922077922077915</v>
      </c>
      <c r="W206" s="235">
        <f t="shared" si="67"/>
        <v>-0.17922077922077917</v>
      </c>
    </row>
    <row r="207" spans="1:23" ht="55.5" customHeight="1" x14ac:dyDescent="0.65">
      <c r="A207" s="204">
        <v>4628</v>
      </c>
      <c r="B207" s="288" t="s">
        <v>351</v>
      </c>
      <c r="C207" s="288"/>
      <c r="D207" s="292"/>
      <c r="E207" s="205"/>
      <c r="F207" s="205">
        <v>55.24</v>
      </c>
      <c r="G207" s="284">
        <f t="shared" ref="G207:G219" si="68">J207</f>
        <v>71.56103896103896</v>
      </c>
      <c r="H207" s="285">
        <f t="shared" ref="H207:H228" si="69">F207-0.6</f>
        <v>54.64</v>
      </c>
      <c r="I207" s="136">
        <f t="shared" ref="I207:I228" si="70">SUM(H207/0.77)</f>
        <v>70.961038961038966</v>
      </c>
      <c r="J207" s="136">
        <f t="shared" ref="J207:J228" si="71">SUM(I207+0.6)</f>
        <v>71.56103896103896</v>
      </c>
      <c r="N207" s="99">
        <v>3369</v>
      </c>
      <c r="O207" s="372" t="s">
        <v>451</v>
      </c>
      <c r="P207" s="373"/>
      <c r="Q207" s="374"/>
      <c r="R207" s="108"/>
      <c r="S207" s="108">
        <v>27.19</v>
      </c>
      <c r="T207" s="108">
        <f>W207</f>
        <v>35.13246753246753</v>
      </c>
      <c r="U207" s="223">
        <f t="shared" si="65"/>
        <v>26.59</v>
      </c>
      <c r="V207" s="235">
        <f t="shared" si="66"/>
        <v>34.532467532467528</v>
      </c>
      <c r="W207" s="235">
        <f t="shared" si="67"/>
        <v>35.13246753246753</v>
      </c>
    </row>
    <row r="208" spans="1:23" ht="55.5" customHeight="1" x14ac:dyDescent="0.65">
      <c r="A208" s="204">
        <v>4642</v>
      </c>
      <c r="B208" s="288" t="s">
        <v>360</v>
      </c>
      <c r="C208" s="288"/>
      <c r="D208" s="292"/>
      <c r="E208" s="205"/>
      <c r="F208" s="205">
        <v>55.24</v>
      </c>
      <c r="G208" s="297">
        <f t="shared" si="68"/>
        <v>71.56103896103896</v>
      </c>
      <c r="H208" s="285">
        <f t="shared" si="69"/>
        <v>54.64</v>
      </c>
      <c r="I208" s="136">
        <f t="shared" si="70"/>
        <v>70.961038961038966</v>
      </c>
      <c r="J208" s="136">
        <f t="shared" si="71"/>
        <v>71.56103896103896</v>
      </c>
      <c r="N208" s="99">
        <v>3372</v>
      </c>
      <c r="O208" s="444" t="s">
        <v>567</v>
      </c>
      <c r="P208" s="444"/>
      <c r="Q208" s="444" t="s">
        <v>568</v>
      </c>
      <c r="R208" s="108"/>
      <c r="S208" s="307">
        <v>23.05</v>
      </c>
      <c r="T208" s="307">
        <f>W208</f>
        <v>29.845454545454544</v>
      </c>
      <c r="U208" s="300">
        <f>S208-0.3</f>
        <v>22.75</v>
      </c>
      <c r="V208" s="301">
        <f t="shared" si="66"/>
        <v>29.545454545454543</v>
      </c>
      <c r="W208" s="301">
        <f>SUM(V208+0.3)</f>
        <v>29.845454545454544</v>
      </c>
    </row>
    <row r="209" spans="1:28" ht="55.5" customHeight="1" x14ac:dyDescent="0.7">
      <c r="A209" s="204">
        <v>4620</v>
      </c>
      <c r="B209" s="288" t="s">
        <v>352</v>
      </c>
      <c r="C209" s="288"/>
      <c r="D209" s="370"/>
      <c r="E209" s="205"/>
      <c r="F209" s="205">
        <v>31.23</v>
      </c>
      <c r="G209" s="284">
        <f t="shared" si="68"/>
        <v>40.37922077922078</v>
      </c>
      <c r="H209" s="285">
        <f t="shared" si="69"/>
        <v>30.63</v>
      </c>
      <c r="I209" s="136">
        <f t="shared" si="70"/>
        <v>39.779220779220779</v>
      </c>
      <c r="J209" s="136">
        <f t="shared" si="71"/>
        <v>40.37922077922078</v>
      </c>
      <c r="N209" s="192"/>
      <c r="O209" s="218" t="s">
        <v>226</v>
      </c>
      <c r="P209" s="101"/>
      <c r="Q209" s="192"/>
      <c r="R209" s="101"/>
      <c r="S209" s="192"/>
      <c r="T209" s="192"/>
      <c r="U209" s="223"/>
      <c r="V209" s="235"/>
      <c r="W209" s="235"/>
    </row>
    <row r="210" spans="1:28" ht="55.5" customHeight="1" x14ac:dyDescent="0.65">
      <c r="A210" s="204">
        <v>4621</v>
      </c>
      <c r="B210" s="288" t="s">
        <v>353</v>
      </c>
      <c r="C210" s="288"/>
      <c r="D210" s="292"/>
      <c r="E210" s="205" t="s">
        <v>35</v>
      </c>
      <c r="F210" s="204">
        <v>28.23</v>
      </c>
      <c r="G210" s="284">
        <f t="shared" si="68"/>
        <v>36.483116883116885</v>
      </c>
      <c r="H210" s="285">
        <f t="shared" si="69"/>
        <v>27.63</v>
      </c>
      <c r="I210" s="136">
        <f t="shared" si="70"/>
        <v>35.883116883116884</v>
      </c>
      <c r="J210" s="136">
        <f t="shared" si="71"/>
        <v>36.483116883116885</v>
      </c>
      <c r="N210" s="23">
        <v>4802</v>
      </c>
      <c r="O210" s="666" t="s">
        <v>494</v>
      </c>
      <c r="P210" s="666"/>
      <c r="Q210" s="666"/>
      <c r="R210" s="18"/>
      <c r="S210" s="18">
        <v>27.22</v>
      </c>
      <c r="T210" s="18">
        <f>W210</f>
        <v>35.171428571428571</v>
      </c>
      <c r="U210" s="16">
        <f>S210-0.6</f>
        <v>26.619999999999997</v>
      </c>
      <c r="V210" s="12">
        <f>SUM(U210/0.77)</f>
        <v>34.571428571428569</v>
      </c>
      <c r="W210" s="12">
        <f>SUM(V210+0.6)</f>
        <v>35.171428571428571</v>
      </c>
    </row>
    <row r="211" spans="1:28" ht="55.5" customHeight="1" x14ac:dyDescent="0.7">
      <c r="A211" s="204">
        <v>4600</v>
      </c>
      <c r="B211" s="288" t="s">
        <v>354</v>
      </c>
      <c r="C211" s="288"/>
      <c r="D211" s="370"/>
      <c r="E211" s="205"/>
      <c r="F211" s="205">
        <v>31.23</v>
      </c>
      <c r="G211" s="284">
        <f t="shared" si="68"/>
        <v>40.37922077922078</v>
      </c>
      <c r="H211" s="285">
        <f t="shared" si="69"/>
        <v>30.63</v>
      </c>
      <c r="I211" s="136">
        <f t="shared" si="70"/>
        <v>39.779220779220779</v>
      </c>
      <c r="J211" s="136">
        <f t="shared" si="71"/>
        <v>40.37922077922078</v>
      </c>
      <c r="N211" s="23">
        <v>4803</v>
      </c>
      <c r="O211" s="666" t="s">
        <v>495</v>
      </c>
      <c r="P211" s="666"/>
      <c r="Q211" s="666"/>
      <c r="R211" s="18"/>
      <c r="S211" s="18">
        <v>27.22</v>
      </c>
      <c r="T211" s="18">
        <f>W211</f>
        <v>35.171428571428571</v>
      </c>
      <c r="U211" s="16">
        <f>S211-0.6</f>
        <v>26.619999999999997</v>
      </c>
      <c r="V211" s="12">
        <f>SUM(U211/0.77)</f>
        <v>34.571428571428569</v>
      </c>
      <c r="W211" s="12">
        <f>SUM(V211+0.6)</f>
        <v>35.171428571428571</v>
      </c>
    </row>
    <row r="212" spans="1:28" ht="55.5" customHeight="1" x14ac:dyDescent="0.65">
      <c r="A212" s="204">
        <v>4636</v>
      </c>
      <c r="B212" s="288" t="s">
        <v>355</v>
      </c>
      <c r="C212" s="288"/>
      <c r="D212" s="292"/>
      <c r="E212" s="205"/>
      <c r="F212" s="205">
        <v>31.23</v>
      </c>
      <c r="G212" s="284">
        <f t="shared" si="68"/>
        <v>40.37922077922078</v>
      </c>
      <c r="H212" s="285">
        <f t="shared" si="69"/>
        <v>30.63</v>
      </c>
      <c r="I212" s="136">
        <f t="shared" si="70"/>
        <v>39.779220779220779</v>
      </c>
      <c r="J212" s="136">
        <f t="shared" si="71"/>
        <v>40.37922077922078</v>
      </c>
      <c r="N212" s="23">
        <v>4800</v>
      </c>
      <c r="O212" s="447" t="s">
        <v>459</v>
      </c>
      <c r="P212" s="42"/>
      <c r="Q212" s="376"/>
      <c r="R212" s="18"/>
      <c r="S212" s="23">
        <v>27.22</v>
      </c>
      <c r="T212" s="18">
        <f>W212</f>
        <v>35.171428571428571</v>
      </c>
      <c r="U212" s="16">
        <f>S212-0.6</f>
        <v>26.619999999999997</v>
      </c>
      <c r="V212" s="12">
        <f>SUM(U212/0.77)</f>
        <v>34.571428571428569</v>
      </c>
      <c r="W212" s="12">
        <f>SUM(V212+0.6)</f>
        <v>35.171428571428571</v>
      </c>
    </row>
    <row r="213" spans="1:28" ht="55.5" customHeight="1" x14ac:dyDescent="0.65">
      <c r="A213" s="204">
        <v>4637</v>
      </c>
      <c r="B213" s="288" t="s">
        <v>356</v>
      </c>
      <c r="C213" s="288"/>
      <c r="D213" s="292"/>
      <c r="E213" s="205" t="s">
        <v>35</v>
      </c>
      <c r="F213" s="205">
        <v>28.23</v>
      </c>
      <c r="G213" s="284">
        <f t="shared" si="68"/>
        <v>36.483116883116885</v>
      </c>
      <c r="H213" s="285">
        <f t="shared" si="69"/>
        <v>27.63</v>
      </c>
      <c r="I213" s="136">
        <f t="shared" si="70"/>
        <v>35.883116883116884</v>
      </c>
      <c r="J213" s="136">
        <f t="shared" si="71"/>
        <v>36.483116883116885</v>
      </c>
      <c r="N213" s="23">
        <v>4818</v>
      </c>
      <c r="O213" s="22" t="s">
        <v>460</v>
      </c>
      <c r="P213" s="21"/>
      <c r="Q213" s="420"/>
      <c r="R213" s="18"/>
      <c r="S213" s="23">
        <v>27.22</v>
      </c>
      <c r="T213" s="18">
        <f>W213</f>
        <v>35.171428571428571</v>
      </c>
      <c r="U213" s="16">
        <f>S213-0.6</f>
        <v>26.619999999999997</v>
      </c>
      <c r="V213" s="12">
        <f>SUM(U213/0.77)</f>
        <v>34.571428571428569</v>
      </c>
      <c r="W213" s="12">
        <f>SUM(V213+0.6)</f>
        <v>35.171428571428571</v>
      </c>
    </row>
    <row r="214" spans="1:28" ht="55.5" customHeight="1" x14ac:dyDescent="0.7">
      <c r="A214" s="204">
        <v>4624</v>
      </c>
      <c r="B214" s="288" t="s">
        <v>357</v>
      </c>
      <c r="C214" s="288"/>
      <c r="D214" s="370"/>
      <c r="E214" s="205"/>
      <c r="F214" s="205">
        <v>31.23</v>
      </c>
      <c r="G214" s="284">
        <f t="shared" si="68"/>
        <v>40.37922077922078</v>
      </c>
      <c r="H214" s="285">
        <f t="shared" si="69"/>
        <v>30.63</v>
      </c>
      <c r="I214" s="136">
        <f t="shared" si="70"/>
        <v>39.779220779220779</v>
      </c>
      <c r="J214" s="136">
        <f t="shared" si="71"/>
        <v>40.37922077922078</v>
      </c>
    </row>
    <row r="215" spans="1:28" ht="55.5" customHeight="1" x14ac:dyDescent="0.65">
      <c r="A215" s="204">
        <v>4625</v>
      </c>
      <c r="B215" s="288" t="s">
        <v>358</v>
      </c>
      <c r="C215" s="288"/>
      <c r="D215" s="292"/>
      <c r="E215" s="205" t="s">
        <v>35</v>
      </c>
      <c r="F215" s="204">
        <v>28.23</v>
      </c>
      <c r="G215" s="284">
        <f t="shared" si="68"/>
        <v>36.483116883116885</v>
      </c>
      <c r="H215" s="285">
        <f t="shared" si="69"/>
        <v>27.63</v>
      </c>
      <c r="I215" s="136">
        <f t="shared" si="70"/>
        <v>35.883116883116884</v>
      </c>
      <c r="J215" s="136">
        <f t="shared" si="71"/>
        <v>36.483116883116885</v>
      </c>
    </row>
    <row r="216" spans="1:28" ht="55.5" customHeight="1" x14ac:dyDescent="0.65">
      <c r="A216" s="204">
        <v>4605</v>
      </c>
      <c r="B216" s="288" t="s">
        <v>359</v>
      </c>
      <c r="C216" s="288"/>
      <c r="D216" s="292"/>
      <c r="E216" s="205"/>
      <c r="F216" s="205">
        <v>36.229999999999997</v>
      </c>
      <c r="G216" s="284">
        <f t="shared" si="68"/>
        <v>46.872727272727268</v>
      </c>
      <c r="H216" s="285">
        <f t="shared" si="69"/>
        <v>35.629999999999995</v>
      </c>
      <c r="I216" s="136">
        <f t="shared" si="70"/>
        <v>46.272727272727266</v>
      </c>
      <c r="J216" s="136">
        <f t="shared" si="71"/>
        <v>46.872727272727268</v>
      </c>
    </row>
    <row r="217" spans="1:28" ht="55.5" customHeight="1" x14ac:dyDescent="0.65">
      <c r="A217" s="204">
        <v>4632</v>
      </c>
      <c r="B217" s="288" t="s">
        <v>560</v>
      </c>
      <c r="C217" s="288"/>
      <c r="D217" s="292"/>
      <c r="E217" s="205"/>
      <c r="F217" s="205">
        <v>37.24</v>
      </c>
      <c r="G217" s="284">
        <f t="shared" si="68"/>
        <v>48.184415584415582</v>
      </c>
      <c r="H217" s="285">
        <f t="shared" si="69"/>
        <v>36.64</v>
      </c>
      <c r="I217" s="136">
        <f t="shared" si="70"/>
        <v>47.584415584415581</v>
      </c>
      <c r="J217" s="136">
        <f t="shared" si="71"/>
        <v>48.184415584415582</v>
      </c>
    </row>
    <row r="218" spans="1:28" ht="55.5" customHeight="1" x14ac:dyDescent="0.65">
      <c r="A218" s="204">
        <v>4660</v>
      </c>
      <c r="B218" s="288" t="s">
        <v>561</v>
      </c>
      <c r="C218" s="288"/>
      <c r="D218" s="289"/>
      <c r="E218" s="205"/>
      <c r="F218" s="204">
        <v>55.24</v>
      </c>
      <c r="G218" s="284">
        <f t="shared" si="68"/>
        <v>71.56103896103896</v>
      </c>
      <c r="H218" s="285">
        <f t="shared" si="69"/>
        <v>54.64</v>
      </c>
      <c r="I218" s="136">
        <f t="shared" si="70"/>
        <v>70.961038961038966</v>
      </c>
      <c r="J218" s="136">
        <f t="shared" si="71"/>
        <v>71.56103896103896</v>
      </c>
    </row>
    <row r="219" spans="1:28" ht="55.5" customHeight="1" x14ac:dyDescent="0.65">
      <c r="A219" s="204"/>
      <c r="B219" s="288" t="s">
        <v>581</v>
      </c>
      <c r="C219" s="288"/>
      <c r="D219" s="289"/>
      <c r="E219" s="205"/>
      <c r="F219" s="204">
        <v>55.24</v>
      </c>
      <c r="G219" s="284">
        <f t="shared" si="68"/>
        <v>71.56103896103896</v>
      </c>
      <c r="H219" s="285">
        <f t="shared" si="69"/>
        <v>54.64</v>
      </c>
      <c r="I219" s="136">
        <f t="shared" si="70"/>
        <v>70.961038961038966</v>
      </c>
      <c r="J219" s="136">
        <f t="shared" si="71"/>
        <v>71.56103896103896</v>
      </c>
      <c r="AB219" s="98"/>
    </row>
    <row r="220" spans="1:28" ht="55.5" customHeight="1" x14ac:dyDescent="0.65">
      <c r="A220" s="204">
        <v>7570</v>
      </c>
      <c r="B220" s="288" t="s">
        <v>562</v>
      </c>
      <c r="C220" s="288"/>
      <c r="D220" s="292"/>
      <c r="E220" s="205"/>
      <c r="F220" s="204">
        <v>75.23</v>
      </c>
      <c r="G220" s="284">
        <f>J219</f>
        <v>71.56103896103896</v>
      </c>
      <c r="H220" s="285">
        <f t="shared" si="69"/>
        <v>74.63000000000001</v>
      </c>
      <c r="I220" s="136">
        <f t="shared" si="70"/>
        <v>96.922077922077932</v>
      </c>
      <c r="J220" s="136">
        <f t="shared" si="71"/>
        <v>97.522077922077926</v>
      </c>
    </row>
    <row r="221" spans="1:28" ht="55.5" customHeight="1" x14ac:dyDescent="0.65">
      <c r="A221" s="204"/>
      <c r="B221" s="288" t="s">
        <v>580</v>
      </c>
      <c r="C221" s="288"/>
      <c r="D221" s="292"/>
      <c r="E221" s="205"/>
      <c r="F221" s="204">
        <v>75.23</v>
      </c>
      <c r="G221" s="284">
        <f>J221</f>
        <v>97.522077922077926</v>
      </c>
      <c r="H221" s="285">
        <f t="shared" si="69"/>
        <v>74.63000000000001</v>
      </c>
      <c r="I221" s="16">
        <f t="shared" si="70"/>
        <v>96.922077922077932</v>
      </c>
      <c r="J221" s="136">
        <f t="shared" si="71"/>
        <v>97.522077922077926</v>
      </c>
    </row>
    <row r="222" spans="1:28" ht="55.5" customHeight="1" x14ac:dyDescent="0.7">
      <c r="A222" s="651" t="s">
        <v>81</v>
      </c>
      <c r="B222" s="652"/>
      <c r="C222" s="652"/>
      <c r="D222" s="652"/>
      <c r="E222" s="652"/>
      <c r="F222" s="652"/>
      <c r="G222" s="653"/>
      <c r="H222" s="17">
        <f t="shared" si="69"/>
        <v>-0.6</v>
      </c>
      <c r="I222" s="16">
        <f t="shared" si="70"/>
        <v>-0.77922077922077915</v>
      </c>
      <c r="J222" s="16">
        <f t="shared" si="71"/>
        <v>-0.17922077922077917</v>
      </c>
    </row>
    <row r="223" spans="1:28" ht="55.5" customHeight="1" x14ac:dyDescent="0.65">
      <c r="A223" s="204">
        <v>4560</v>
      </c>
      <c r="B223" s="287" t="s">
        <v>361</v>
      </c>
      <c r="C223" s="288"/>
      <c r="D223" s="289"/>
      <c r="E223" s="298"/>
      <c r="F223" s="205">
        <v>56.24</v>
      </c>
      <c r="G223" s="284">
        <f t="shared" ref="G223:G228" si="72">J223</f>
        <v>72.859740259740249</v>
      </c>
      <c r="H223" s="17">
        <f t="shared" si="69"/>
        <v>55.64</v>
      </c>
      <c r="I223" s="136">
        <f t="shared" si="70"/>
        <v>72.259740259740255</v>
      </c>
      <c r="J223" s="16">
        <f t="shared" si="71"/>
        <v>72.859740259740249</v>
      </c>
    </row>
    <row r="224" spans="1:28" ht="55.5" customHeight="1" x14ac:dyDescent="0.65">
      <c r="A224" s="204">
        <v>4579</v>
      </c>
      <c r="B224" s="646" t="s">
        <v>362</v>
      </c>
      <c r="C224" s="659"/>
      <c r="D224" s="660"/>
      <c r="E224" s="298"/>
      <c r="F224" s="205">
        <v>48.24</v>
      </c>
      <c r="G224" s="284">
        <f t="shared" si="72"/>
        <v>62.470129870129874</v>
      </c>
      <c r="H224" s="17">
        <f t="shared" si="69"/>
        <v>47.64</v>
      </c>
      <c r="I224" s="136">
        <f t="shared" si="70"/>
        <v>61.870129870129873</v>
      </c>
      <c r="J224" s="16">
        <f t="shared" si="71"/>
        <v>62.470129870129874</v>
      </c>
    </row>
    <row r="225" spans="1:10" ht="55.5" customHeight="1" x14ac:dyDescent="0.65">
      <c r="A225" s="204">
        <v>4572</v>
      </c>
      <c r="B225" s="418" t="s">
        <v>563</v>
      </c>
      <c r="C225" s="421"/>
      <c r="D225" s="422"/>
      <c r="E225" s="298"/>
      <c r="F225" s="205">
        <v>45.23</v>
      </c>
      <c r="G225" s="284">
        <f t="shared" si="72"/>
        <v>58.561038961038953</v>
      </c>
      <c r="H225" s="17">
        <f t="shared" si="69"/>
        <v>44.629999999999995</v>
      </c>
      <c r="I225" s="136">
        <f t="shared" si="70"/>
        <v>57.961038961038952</v>
      </c>
      <c r="J225" s="16">
        <f t="shared" si="71"/>
        <v>58.561038961038953</v>
      </c>
    </row>
    <row r="226" spans="1:10" ht="55.5" customHeight="1" x14ac:dyDescent="0.65">
      <c r="A226" s="204">
        <v>4571</v>
      </c>
      <c r="B226" s="287" t="s">
        <v>363</v>
      </c>
      <c r="C226" s="288"/>
      <c r="D226" s="289"/>
      <c r="E226" s="298"/>
      <c r="F226" s="205">
        <v>64.239999999999995</v>
      </c>
      <c r="G226" s="284">
        <f t="shared" si="72"/>
        <v>83.249350649350632</v>
      </c>
      <c r="H226" s="17">
        <f t="shared" si="69"/>
        <v>63.639999999999993</v>
      </c>
      <c r="I226" s="136">
        <f t="shared" si="70"/>
        <v>82.649350649350637</v>
      </c>
      <c r="J226" s="16">
        <f t="shared" si="71"/>
        <v>83.249350649350632</v>
      </c>
    </row>
    <row r="227" spans="1:10" ht="55.5" customHeight="1" x14ac:dyDescent="0.65">
      <c r="A227" s="204"/>
      <c r="B227" s="287" t="s">
        <v>583</v>
      </c>
      <c r="C227" s="288"/>
      <c r="D227" s="289"/>
      <c r="E227" s="298"/>
      <c r="F227" s="205">
        <v>45.23</v>
      </c>
      <c r="G227" s="284">
        <f t="shared" si="72"/>
        <v>58.561038961038953</v>
      </c>
      <c r="H227" s="17">
        <f t="shared" si="69"/>
        <v>44.629999999999995</v>
      </c>
      <c r="I227" s="136">
        <f t="shared" si="70"/>
        <v>57.961038961038952</v>
      </c>
      <c r="J227" s="16">
        <f t="shared" si="71"/>
        <v>58.561038961038953</v>
      </c>
    </row>
    <row r="228" spans="1:10" ht="55.5" customHeight="1" x14ac:dyDescent="0.65">
      <c r="A228" s="204">
        <v>4586</v>
      </c>
      <c r="B228" s="287" t="s">
        <v>564</v>
      </c>
      <c r="C228" s="288"/>
      <c r="D228" s="289"/>
      <c r="E228" s="298"/>
      <c r="F228" s="205">
        <v>64.239999999999995</v>
      </c>
      <c r="G228" s="284">
        <f t="shared" si="72"/>
        <v>83.249350649350632</v>
      </c>
      <c r="H228" s="17">
        <f t="shared" si="69"/>
        <v>63.639999999999993</v>
      </c>
      <c r="I228" s="136">
        <f t="shared" si="70"/>
        <v>82.649350649350637</v>
      </c>
      <c r="J228" s="16">
        <f t="shared" si="71"/>
        <v>83.249350649350632</v>
      </c>
    </row>
    <row r="229" spans="1:10" ht="55.5" customHeight="1" x14ac:dyDescent="0.7">
      <c r="A229" s="299"/>
      <c r="B229" s="621" t="s">
        <v>306</v>
      </c>
      <c r="C229" s="622"/>
      <c r="D229" s="622"/>
      <c r="E229" s="622"/>
      <c r="F229" s="622"/>
      <c r="G229" s="623"/>
      <c r="H229" s="285"/>
      <c r="I229" s="136"/>
      <c r="J229" s="136"/>
    </row>
    <row r="230" spans="1:10" ht="55.5" customHeight="1" x14ac:dyDescent="0.65">
      <c r="A230" s="204">
        <v>7520</v>
      </c>
      <c r="B230" s="287" t="s">
        <v>364</v>
      </c>
      <c r="C230" s="288"/>
      <c r="D230" s="289"/>
      <c r="E230" s="298"/>
      <c r="F230" s="205">
        <v>69.239999999999995</v>
      </c>
      <c r="G230" s="284">
        <f>J230</f>
        <v>89.742857142857133</v>
      </c>
      <c r="H230" s="285">
        <f>F230-0.6</f>
        <v>68.64</v>
      </c>
      <c r="I230" s="136">
        <f>SUM(H230/0.77)</f>
        <v>89.142857142857139</v>
      </c>
      <c r="J230" s="136">
        <f>SUM(I230+0.6)</f>
        <v>89.742857142857133</v>
      </c>
    </row>
    <row r="231" spans="1:10" ht="55.5" customHeight="1" x14ac:dyDescent="0.65">
      <c r="A231" s="204">
        <v>7521</v>
      </c>
      <c r="B231" s="287" t="s">
        <v>365</v>
      </c>
      <c r="C231" s="288"/>
      <c r="D231" s="289"/>
      <c r="E231" s="298"/>
      <c r="F231" s="205">
        <v>69.239999999999995</v>
      </c>
      <c r="G231" s="284">
        <f>J231</f>
        <v>89.742857142857133</v>
      </c>
      <c r="H231" s="285">
        <f>F231-0.6</f>
        <v>68.64</v>
      </c>
      <c r="I231" s="136">
        <f>SUM(H231/0.77)</f>
        <v>89.142857142857139</v>
      </c>
      <c r="J231" s="136">
        <f>SUM(I231+0.6)</f>
        <v>89.742857142857133</v>
      </c>
    </row>
    <row r="232" spans="1:10" ht="55.5" customHeight="1" x14ac:dyDescent="0.65">
      <c r="A232" s="204">
        <v>7522</v>
      </c>
      <c r="B232" s="287" t="s">
        <v>478</v>
      </c>
      <c r="C232" s="288"/>
      <c r="D232" s="289"/>
      <c r="E232" s="298"/>
      <c r="F232" s="205">
        <v>69.239999999999995</v>
      </c>
      <c r="G232" s="284">
        <f>J232</f>
        <v>89.742857142857133</v>
      </c>
      <c r="H232" s="285">
        <f>F232-0.6</f>
        <v>68.64</v>
      </c>
      <c r="I232" s="136">
        <f>SUM(H232/0.77)</f>
        <v>89.142857142857139</v>
      </c>
      <c r="J232" s="136">
        <f>SUM(I232+0.6)</f>
        <v>89.742857142857133</v>
      </c>
    </row>
    <row r="233" spans="1:10" ht="55.5" customHeight="1" x14ac:dyDescent="0.65">
      <c r="A233" s="204">
        <v>7560</v>
      </c>
      <c r="B233" s="287" t="s">
        <v>572</v>
      </c>
      <c r="C233" s="288"/>
      <c r="D233" s="289"/>
      <c r="E233" s="298"/>
      <c r="F233" s="205">
        <v>89.24</v>
      </c>
      <c r="G233" s="284">
        <f>J233</f>
        <v>115.71688311688311</v>
      </c>
      <c r="H233" s="285">
        <f>F233-0.6</f>
        <v>88.64</v>
      </c>
      <c r="I233" s="136">
        <f>SUM(H233/0.77)</f>
        <v>115.11688311688312</v>
      </c>
      <c r="J233" s="136">
        <f>SUM(I233+0.6)</f>
        <v>115.71688311688311</v>
      </c>
    </row>
    <row r="234" spans="1:10" ht="55.5" customHeight="1" x14ac:dyDescent="0.65">
      <c r="A234" s="204">
        <v>7561</v>
      </c>
      <c r="B234" s="287" t="s">
        <v>573</v>
      </c>
      <c r="C234" s="288"/>
      <c r="D234" s="289"/>
      <c r="E234" s="298"/>
      <c r="F234" s="205">
        <v>89.24</v>
      </c>
      <c r="G234" s="284">
        <f>J234</f>
        <v>115.71688311688311</v>
      </c>
      <c r="H234" s="285">
        <f>F234-0.6</f>
        <v>88.64</v>
      </c>
      <c r="I234" s="136">
        <f>SUM(H234/0.77)</f>
        <v>115.11688311688312</v>
      </c>
      <c r="J234" s="136">
        <f>SUM(I234+0.6)</f>
        <v>115.71688311688311</v>
      </c>
    </row>
    <row r="235" spans="1:10" ht="55.5" customHeight="1" x14ac:dyDescent="0.75">
      <c r="A235" s="663" t="s">
        <v>238</v>
      </c>
      <c r="B235" s="663"/>
      <c r="C235" s="663"/>
      <c r="D235" s="663"/>
      <c r="E235" s="663"/>
      <c r="F235" s="663"/>
      <c r="G235" s="663"/>
      <c r="H235" s="17"/>
      <c r="I235" s="16"/>
      <c r="J235" s="16"/>
    </row>
    <row r="236" spans="1:10" ht="64.5" customHeight="1" x14ac:dyDescent="0.65">
      <c r="A236" s="204">
        <v>4400</v>
      </c>
      <c r="B236" s="645" t="s">
        <v>366</v>
      </c>
      <c r="C236" s="645"/>
      <c r="D236" s="646"/>
      <c r="E236" s="298"/>
      <c r="F236" s="205">
        <v>54.24</v>
      </c>
      <c r="G236" s="284">
        <f t="shared" ref="G236:G241" si="73">J236</f>
        <v>70.262337662337657</v>
      </c>
      <c r="H236" s="285">
        <f t="shared" ref="H236:H241" si="74">F236-0.6</f>
        <v>53.64</v>
      </c>
      <c r="I236" s="136">
        <f t="shared" ref="I236:I241" si="75">SUM(H236/0.77)</f>
        <v>69.662337662337663</v>
      </c>
      <c r="J236" s="136">
        <f t="shared" ref="J236:J241" si="76">SUM(I236+0.6)</f>
        <v>70.262337662337657</v>
      </c>
    </row>
    <row r="237" spans="1:10" ht="64.5" customHeight="1" x14ac:dyDescent="0.65">
      <c r="A237" s="204">
        <v>4402</v>
      </c>
      <c r="B237" s="645" t="s">
        <v>367</v>
      </c>
      <c r="C237" s="645"/>
      <c r="D237" s="646"/>
      <c r="E237" s="298"/>
      <c r="F237" s="205">
        <v>54.24</v>
      </c>
      <c r="G237" s="284">
        <f t="shared" si="73"/>
        <v>70.262337662337657</v>
      </c>
      <c r="H237" s="285">
        <f t="shared" si="74"/>
        <v>53.64</v>
      </c>
      <c r="I237" s="136">
        <f t="shared" si="75"/>
        <v>69.662337662337663</v>
      </c>
      <c r="J237" s="136">
        <f t="shared" si="76"/>
        <v>70.262337662337657</v>
      </c>
    </row>
    <row r="238" spans="1:10" ht="64.5" customHeight="1" x14ac:dyDescent="0.65">
      <c r="A238" s="204">
        <v>4410</v>
      </c>
      <c r="B238" s="288" t="s">
        <v>512</v>
      </c>
      <c r="C238" s="288"/>
      <c r="D238" s="292"/>
      <c r="E238" s="205">
        <v>2</v>
      </c>
      <c r="F238" s="204">
        <v>24.22</v>
      </c>
      <c r="G238" s="284">
        <f t="shared" si="73"/>
        <v>31.275324675324672</v>
      </c>
      <c r="H238" s="285">
        <f t="shared" si="74"/>
        <v>23.619999999999997</v>
      </c>
      <c r="I238" s="136">
        <f t="shared" si="75"/>
        <v>30.675324675324671</v>
      </c>
      <c r="J238" s="136">
        <f t="shared" si="76"/>
        <v>31.275324675324672</v>
      </c>
    </row>
    <row r="239" spans="1:10" ht="64.5" customHeight="1" x14ac:dyDescent="0.65">
      <c r="A239" s="204"/>
      <c r="B239" s="645" t="s">
        <v>584</v>
      </c>
      <c r="C239" s="645"/>
      <c r="D239" s="645"/>
      <c r="E239" s="205"/>
      <c r="F239" s="205">
        <v>48.24</v>
      </c>
      <c r="G239" s="284">
        <f t="shared" si="73"/>
        <v>62.470129870129874</v>
      </c>
      <c r="H239" s="285">
        <f t="shared" si="74"/>
        <v>47.64</v>
      </c>
      <c r="I239" s="136">
        <f t="shared" si="75"/>
        <v>61.870129870129873</v>
      </c>
      <c r="J239" s="136">
        <f t="shared" si="76"/>
        <v>62.470129870129874</v>
      </c>
    </row>
    <row r="240" spans="1:10" ht="64.5" customHeight="1" x14ac:dyDescent="0.65">
      <c r="A240" s="204">
        <v>4438</v>
      </c>
      <c r="B240" s="645" t="s">
        <v>597</v>
      </c>
      <c r="C240" s="645"/>
      <c r="D240" s="646"/>
      <c r="E240" s="205"/>
      <c r="F240" s="205">
        <v>59.24</v>
      </c>
      <c r="G240" s="284">
        <f t="shared" si="73"/>
        <v>76.755844155844144</v>
      </c>
      <c r="H240" s="285">
        <f t="shared" si="74"/>
        <v>58.64</v>
      </c>
      <c r="I240" s="136">
        <f t="shared" si="75"/>
        <v>76.15584415584415</v>
      </c>
      <c r="J240" s="136">
        <f t="shared" si="76"/>
        <v>76.755844155844144</v>
      </c>
    </row>
    <row r="241" spans="1:27" ht="64.5" customHeight="1" x14ac:dyDescent="0.65">
      <c r="A241" s="204">
        <v>4434</v>
      </c>
      <c r="B241" s="646" t="s">
        <v>563</v>
      </c>
      <c r="C241" s="659"/>
      <c r="D241" s="660"/>
      <c r="E241" s="205"/>
      <c r="F241" s="205">
        <v>48.24</v>
      </c>
      <c r="G241" s="284">
        <f t="shared" si="73"/>
        <v>62.470129870129874</v>
      </c>
      <c r="H241" s="285">
        <f t="shared" si="74"/>
        <v>47.64</v>
      </c>
      <c r="I241" s="136">
        <f t="shared" si="75"/>
        <v>61.870129870129873</v>
      </c>
      <c r="J241" s="136">
        <f t="shared" si="76"/>
        <v>62.470129870129874</v>
      </c>
    </row>
    <row r="242" spans="1:27" ht="49.5" customHeight="1" x14ac:dyDescent="0.65">
      <c r="A242" s="135"/>
      <c r="B242" s="446"/>
      <c r="C242" s="446"/>
      <c r="D242" s="446"/>
      <c r="E242" s="136"/>
      <c r="F242" s="285"/>
      <c r="G242" s="445"/>
      <c r="H242" s="285"/>
      <c r="I242" s="136"/>
      <c r="J242" s="136"/>
    </row>
    <row r="243" spans="1:27" ht="49.5" customHeight="1" x14ac:dyDescent="0.65">
      <c r="A243" s="135"/>
      <c r="B243" s="446"/>
      <c r="C243" s="446"/>
      <c r="D243" s="446"/>
      <c r="E243" s="136"/>
      <c r="F243" s="285"/>
      <c r="G243" s="445"/>
      <c r="H243" s="285"/>
      <c r="I243" s="136"/>
      <c r="J243" s="136"/>
    </row>
    <row r="244" spans="1:27" ht="49.5" customHeight="1" x14ac:dyDescent="0.65">
      <c r="A244" s="93" t="s">
        <v>78</v>
      </c>
      <c r="B244" s="96" t="s">
        <v>77</v>
      </c>
      <c r="C244" s="95"/>
      <c r="D244" s="94"/>
      <c r="E244" s="93"/>
      <c r="F244" s="93" t="s">
        <v>76</v>
      </c>
      <c r="G244" s="93" t="s">
        <v>75</v>
      </c>
      <c r="H244" s="285"/>
      <c r="I244" s="136"/>
      <c r="J244" s="136"/>
      <c r="N244" s="93" t="s">
        <v>78</v>
      </c>
      <c r="O244" s="96" t="s">
        <v>77</v>
      </c>
      <c r="P244" s="95"/>
      <c r="Q244" s="94"/>
      <c r="R244" s="93"/>
      <c r="S244" s="93" t="s">
        <v>76</v>
      </c>
      <c r="T244" s="93" t="s">
        <v>75</v>
      </c>
    </row>
    <row r="245" spans="1:27" ht="49.5" customHeight="1" x14ac:dyDescent="0.6">
      <c r="A245" s="89" t="s">
        <v>74</v>
      </c>
      <c r="B245" s="92"/>
      <c r="C245" s="91"/>
      <c r="D245" s="90"/>
      <c r="E245" s="89" t="s">
        <v>15</v>
      </c>
      <c r="F245" s="89" t="s">
        <v>73</v>
      </c>
      <c r="G245" s="89" t="s">
        <v>72</v>
      </c>
      <c r="H245" s="17"/>
      <c r="I245" s="16"/>
      <c r="J245" s="16"/>
      <c r="N245" s="89" t="s">
        <v>74</v>
      </c>
      <c r="O245" s="92"/>
      <c r="P245" s="91"/>
      <c r="Q245" s="90"/>
      <c r="R245" s="89" t="s">
        <v>15</v>
      </c>
      <c r="S245" s="89" t="s">
        <v>73</v>
      </c>
      <c r="T245" s="89" t="s">
        <v>72</v>
      </c>
      <c r="U245" s="17"/>
      <c r="V245" s="16"/>
    </row>
    <row r="246" spans="1:27" ht="49.5" customHeight="1" x14ac:dyDescent="0.6">
      <c r="A246" s="656" t="s">
        <v>71</v>
      </c>
      <c r="B246" s="657"/>
      <c r="C246" s="657"/>
      <c r="D246" s="657"/>
      <c r="E246" s="657"/>
      <c r="F246" s="657"/>
      <c r="G246" s="658"/>
      <c r="H246" s="17"/>
      <c r="I246" s="16"/>
      <c r="J246" s="16"/>
      <c r="N246" s="640" t="s">
        <v>70</v>
      </c>
      <c r="O246" s="641"/>
      <c r="P246" s="641"/>
      <c r="Q246" s="641"/>
      <c r="R246" s="641"/>
      <c r="S246" s="641"/>
      <c r="T246" s="642"/>
      <c r="U246" s="17"/>
      <c r="V246" s="16"/>
    </row>
    <row r="247" spans="1:27" ht="49.5" customHeight="1" x14ac:dyDescent="0.7">
      <c r="A247" s="88"/>
      <c r="B247" s="219" t="s">
        <v>69</v>
      </c>
      <c r="C247" s="32"/>
      <c r="D247" s="87"/>
      <c r="E247" s="255" t="s">
        <v>298</v>
      </c>
      <c r="F247" s="86"/>
      <c r="G247" s="85"/>
      <c r="H247" s="17"/>
      <c r="I247" s="16"/>
      <c r="J247" s="16"/>
      <c r="N247" s="65"/>
      <c r="O247" s="215" t="s">
        <v>208</v>
      </c>
      <c r="P247" s="27"/>
      <c r="Q247" s="431"/>
      <c r="R247" s="65"/>
      <c r="S247" s="84"/>
      <c r="T247" s="79"/>
      <c r="U247" s="17">
        <f>S247-0.6</f>
        <v>-0.6</v>
      </c>
      <c r="V247" s="16">
        <f t="shared" ref="V247:V257" si="77">SUM(U247/0.77)</f>
        <v>-0.77922077922077915</v>
      </c>
      <c r="W247" s="16"/>
    </row>
    <row r="248" spans="1:27" ht="49.5" customHeight="1" x14ac:dyDescent="0.6">
      <c r="A248" s="23">
        <v>5041</v>
      </c>
      <c r="B248" s="22" t="s">
        <v>21</v>
      </c>
      <c r="C248" s="21"/>
      <c r="D248" s="420"/>
      <c r="E248" s="34"/>
      <c r="F248" s="18">
        <v>32.94</v>
      </c>
      <c r="G248" s="18">
        <f>J248</f>
        <v>42.599999999999994</v>
      </c>
      <c r="H248" s="17">
        <f t="shared" ref="H248:H264" si="78">F248-0.6</f>
        <v>32.339999999999996</v>
      </c>
      <c r="I248" s="16">
        <f>SUM(H248/0.77)</f>
        <v>41.999999999999993</v>
      </c>
      <c r="J248" s="16">
        <f t="shared" ref="J248:J264" si="79">SUM(I248+0.6)</f>
        <v>42.599999999999994</v>
      </c>
      <c r="N248" s="23">
        <v>547</v>
      </c>
      <c r="O248" s="22" t="s">
        <v>60</v>
      </c>
      <c r="P248" s="21"/>
      <c r="Q248" s="420"/>
      <c r="R248" s="18">
        <v>3.42</v>
      </c>
      <c r="S248" s="18">
        <v>18.62</v>
      </c>
      <c r="T248" s="44">
        <f>W248</f>
        <v>24.002597402597402</v>
      </c>
      <c r="U248" s="17">
        <f>S248-0.6</f>
        <v>18.02</v>
      </c>
      <c r="V248" s="16">
        <f t="shared" si="77"/>
        <v>23.402597402597401</v>
      </c>
      <c r="W248" s="16">
        <f>SUM(V248+0.6)</f>
        <v>24.002597402597402</v>
      </c>
    </row>
    <row r="249" spans="1:27" ht="49.5" customHeight="1" x14ac:dyDescent="0.6">
      <c r="A249" s="23">
        <v>5042</v>
      </c>
      <c r="B249" s="22" t="s">
        <v>45</v>
      </c>
      <c r="C249" s="21"/>
      <c r="D249" s="34"/>
      <c r="E249" s="34">
        <v>3</v>
      </c>
      <c r="F249" s="18">
        <v>23.22</v>
      </c>
      <c r="G249" s="18">
        <f>J249</f>
        <v>29.976623376623373</v>
      </c>
      <c r="H249" s="17">
        <f t="shared" si="78"/>
        <v>22.619999999999997</v>
      </c>
      <c r="I249" s="16">
        <f>SUM(H249/0.77)</f>
        <v>29.376623376623371</v>
      </c>
      <c r="J249" s="16">
        <f t="shared" si="79"/>
        <v>29.976623376623373</v>
      </c>
      <c r="N249" s="23">
        <v>548</v>
      </c>
      <c r="O249" s="22" t="s">
        <v>439</v>
      </c>
      <c r="P249" s="21"/>
      <c r="Q249" s="34"/>
      <c r="R249" s="18"/>
      <c r="S249" s="18">
        <v>25.71</v>
      </c>
      <c r="T249" s="44">
        <f>W249</f>
        <v>33.299999999999997</v>
      </c>
      <c r="U249" s="17">
        <f>S249-0.3</f>
        <v>25.41</v>
      </c>
      <c r="V249" s="16">
        <f t="shared" si="77"/>
        <v>33</v>
      </c>
      <c r="W249" s="16">
        <f>SUM(V249+0.3)</f>
        <v>33.299999999999997</v>
      </c>
      <c r="Z249" s="98"/>
    </row>
    <row r="250" spans="1:27" ht="49.5" customHeight="1" x14ac:dyDescent="0.7">
      <c r="A250" s="23">
        <v>5047</v>
      </c>
      <c r="B250" s="22" t="s">
        <v>56</v>
      </c>
      <c r="C250" s="21"/>
      <c r="D250" s="34"/>
      <c r="E250" s="34">
        <v>3</v>
      </c>
      <c r="F250" s="18">
        <v>23.22</v>
      </c>
      <c r="G250" s="18">
        <f>J250</f>
        <v>29.976623376623373</v>
      </c>
      <c r="H250" s="17">
        <f t="shared" si="78"/>
        <v>22.619999999999997</v>
      </c>
      <c r="I250" s="16">
        <f>SUM(H250/0.77)</f>
        <v>29.376623376623371</v>
      </c>
      <c r="J250" s="16">
        <f t="shared" si="79"/>
        <v>29.976623376623373</v>
      </c>
      <c r="N250" s="65"/>
      <c r="O250" s="215" t="s">
        <v>209</v>
      </c>
      <c r="P250" s="27"/>
      <c r="Q250" s="431"/>
      <c r="R250" s="65"/>
      <c r="S250" s="65"/>
      <c r="T250" s="79"/>
      <c r="U250" s="17">
        <f>S250-0.36</f>
        <v>-0.36</v>
      </c>
      <c r="V250" s="16">
        <f t="shared" si="77"/>
        <v>-0.46753246753246752</v>
      </c>
      <c r="W250" s="16"/>
      <c r="Y250" s="98"/>
      <c r="Z250" s="98"/>
    </row>
    <row r="251" spans="1:27" ht="49.5" customHeight="1" x14ac:dyDescent="0.7">
      <c r="A251" s="51"/>
      <c r="B251" s="220" t="s">
        <v>291</v>
      </c>
      <c r="C251" s="27"/>
      <c r="D251" s="26"/>
      <c r="E251" s="430" t="s">
        <v>293</v>
      </c>
      <c r="F251" s="430"/>
      <c r="G251" s="431"/>
      <c r="H251" s="17">
        <f t="shared" si="78"/>
        <v>-0.6</v>
      </c>
      <c r="J251" s="16">
        <f t="shared" si="79"/>
        <v>0.6</v>
      </c>
      <c r="N251" s="23">
        <v>625</v>
      </c>
      <c r="O251" s="22" t="s">
        <v>60</v>
      </c>
      <c r="P251" s="21"/>
      <c r="Q251" s="420"/>
      <c r="R251" s="18">
        <v>3.42</v>
      </c>
      <c r="S251" s="18">
        <v>18.62</v>
      </c>
      <c r="T251" s="44">
        <f>W251</f>
        <v>24.002597402597402</v>
      </c>
      <c r="U251" s="17">
        <f>S251-0.6</f>
        <v>18.02</v>
      </c>
      <c r="V251" s="16">
        <f t="shared" si="77"/>
        <v>23.402597402597401</v>
      </c>
      <c r="W251" s="16">
        <f>SUM(V251+0.6)</f>
        <v>24.002597402597402</v>
      </c>
      <c r="Z251" s="98"/>
    </row>
    <row r="252" spans="1:27" ht="49.5" customHeight="1" x14ac:dyDescent="0.6">
      <c r="A252" s="23">
        <v>4480</v>
      </c>
      <c r="B252" s="21" t="s">
        <v>21</v>
      </c>
      <c r="C252" s="21"/>
      <c r="D252" s="30"/>
      <c r="E252" s="18"/>
      <c r="F252" s="18">
        <v>28.23</v>
      </c>
      <c r="G252" s="44">
        <f>J252</f>
        <v>36.483116883116885</v>
      </c>
      <c r="H252" s="17">
        <f t="shared" si="78"/>
        <v>27.63</v>
      </c>
      <c r="I252" s="16">
        <f t="shared" ref="I252:I273" si="80">SUM(H252/0.77)</f>
        <v>35.883116883116884</v>
      </c>
      <c r="J252" s="16">
        <f t="shared" si="79"/>
        <v>36.483116883116885</v>
      </c>
      <c r="N252" s="23">
        <v>626</v>
      </c>
      <c r="O252" s="22" t="s">
        <v>439</v>
      </c>
      <c r="P252" s="21"/>
      <c r="Q252" s="34"/>
      <c r="R252" s="18"/>
      <c r="S252" s="18">
        <v>25.71</v>
      </c>
      <c r="T252" s="44">
        <f>W252</f>
        <v>33.299999999999997</v>
      </c>
      <c r="U252" s="17">
        <f>S252-0.3</f>
        <v>25.41</v>
      </c>
      <c r="V252" s="16">
        <f t="shared" si="77"/>
        <v>33</v>
      </c>
      <c r="W252" s="16">
        <f>SUM(V252+0.3)</f>
        <v>33.299999999999997</v>
      </c>
      <c r="Z252" s="98"/>
    </row>
    <row r="253" spans="1:27" ht="49.5" customHeight="1" x14ac:dyDescent="0.7">
      <c r="A253" s="23">
        <v>4481</v>
      </c>
      <c r="B253" s="21" t="s">
        <v>45</v>
      </c>
      <c r="C253" s="21"/>
      <c r="D253" s="30"/>
      <c r="E253" s="18">
        <v>2</v>
      </c>
      <c r="F253" s="18">
        <v>23.22</v>
      </c>
      <c r="G253" s="44">
        <f>J253</f>
        <v>29.976623376623373</v>
      </c>
      <c r="H253" s="17">
        <f t="shared" si="78"/>
        <v>22.619999999999997</v>
      </c>
      <c r="I253" s="16">
        <f t="shared" si="80"/>
        <v>29.376623376623371</v>
      </c>
      <c r="J253" s="16">
        <f t="shared" si="79"/>
        <v>29.976623376623373</v>
      </c>
      <c r="N253" s="65"/>
      <c r="O253" s="215" t="s">
        <v>210</v>
      </c>
      <c r="P253" s="27"/>
      <c r="Q253" s="431"/>
      <c r="R253" s="65"/>
      <c r="S253" s="65"/>
      <c r="T253" s="79"/>
      <c r="U253" s="17">
        <f>S253-0.36</f>
        <v>-0.36</v>
      </c>
      <c r="V253" s="16">
        <f t="shared" si="77"/>
        <v>-0.46753246753246752</v>
      </c>
      <c r="W253" s="16">
        <f>SUM(V253+0.23)</f>
        <v>-0.23753246753246751</v>
      </c>
    </row>
    <row r="254" spans="1:27" ht="49.5" customHeight="1" x14ac:dyDescent="0.6">
      <c r="A254" s="23">
        <v>4482</v>
      </c>
      <c r="B254" s="21" t="s">
        <v>63</v>
      </c>
      <c r="C254" s="21"/>
      <c r="D254" s="30"/>
      <c r="E254" s="18">
        <v>2.09</v>
      </c>
      <c r="F254" s="18">
        <v>22.04</v>
      </c>
      <c r="G254" s="44">
        <f>J254</f>
        <v>28.444155844155841</v>
      </c>
      <c r="H254" s="17">
        <f t="shared" si="78"/>
        <v>21.439999999999998</v>
      </c>
      <c r="I254" s="16">
        <f t="shared" si="80"/>
        <v>27.844155844155839</v>
      </c>
      <c r="J254" s="16">
        <f t="shared" si="79"/>
        <v>28.444155844155841</v>
      </c>
      <c r="N254" s="23">
        <v>558</v>
      </c>
      <c r="O254" s="22" t="s">
        <v>439</v>
      </c>
      <c r="P254" s="21"/>
      <c r="Q254" s="34"/>
      <c r="R254" s="18"/>
      <c r="S254" s="18">
        <v>25.71</v>
      </c>
      <c r="T254" s="44">
        <f>W254</f>
        <v>33.299999999999997</v>
      </c>
      <c r="U254" s="17">
        <f>S254-0.3</f>
        <v>25.41</v>
      </c>
      <c r="V254" s="16">
        <f t="shared" si="77"/>
        <v>33</v>
      </c>
      <c r="W254" s="16">
        <f>SUM(V254+0.3)</f>
        <v>33.299999999999997</v>
      </c>
    </row>
    <row r="255" spans="1:27" ht="49.5" customHeight="1" x14ac:dyDescent="0.7">
      <c r="A255" s="51"/>
      <c r="B255" s="220" t="s">
        <v>67</v>
      </c>
      <c r="C255" s="27"/>
      <c r="D255" s="26"/>
      <c r="E255" s="256" t="s">
        <v>299</v>
      </c>
      <c r="F255" s="83"/>
      <c r="G255" s="76"/>
      <c r="H255" s="17">
        <f t="shared" si="78"/>
        <v>-0.6</v>
      </c>
      <c r="I255" s="16">
        <f t="shared" si="80"/>
        <v>-0.77922077922077915</v>
      </c>
      <c r="J255" s="16">
        <f t="shared" si="79"/>
        <v>-0.17922077922077917</v>
      </c>
      <c r="N255" s="65"/>
      <c r="O255" s="215" t="s">
        <v>211</v>
      </c>
      <c r="P255" s="27"/>
      <c r="Q255" s="431"/>
      <c r="R255" s="65"/>
      <c r="S255" s="65"/>
      <c r="T255" s="79"/>
      <c r="U255" s="17">
        <f>S255-0.36</f>
        <v>-0.36</v>
      </c>
      <c r="V255" s="16">
        <f t="shared" si="77"/>
        <v>-0.46753246753246752</v>
      </c>
      <c r="W255" s="16">
        <f>SUM(V255+0.23)</f>
        <v>-0.23753246753246751</v>
      </c>
      <c r="AA255" s="98"/>
    </row>
    <row r="256" spans="1:27" ht="49.5" customHeight="1" x14ac:dyDescent="0.6">
      <c r="A256" s="59">
        <v>5000</v>
      </c>
      <c r="B256" s="82" t="s">
        <v>66</v>
      </c>
      <c r="C256" s="81"/>
      <c r="D256" s="30"/>
      <c r="E256" s="20"/>
      <c r="F256" s="70">
        <v>29.23</v>
      </c>
      <c r="G256" s="70">
        <f t="shared" ref="G256:G268" si="81">J256</f>
        <v>37.781818181818181</v>
      </c>
      <c r="H256" s="17">
        <f t="shared" si="78"/>
        <v>28.63</v>
      </c>
      <c r="I256" s="16">
        <f t="shared" si="80"/>
        <v>37.18181818181818</v>
      </c>
      <c r="J256" s="16">
        <f t="shared" si="79"/>
        <v>37.781818181818181</v>
      </c>
      <c r="N256" s="23">
        <v>640</v>
      </c>
      <c r="O256" s="22" t="s">
        <v>60</v>
      </c>
      <c r="P256" s="21"/>
      <c r="Q256" s="420"/>
      <c r="R256" s="18">
        <v>3.42</v>
      </c>
      <c r="S256" s="18">
        <v>18.62</v>
      </c>
      <c r="T256" s="44">
        <f>W256</f>
        <v>24.002597402597402</v>
      </c>
      <c r="U256" s="17">
        <f>S256-0.6</f>
        <v>18.02</v>
      </c>
      <c r="V256" s="16">
        <f t="shared" si="77"/>
        <v>23.402597402597401</v>
      </c>
      <c r="W256" s="16">
        <f>SUM(V256+0.6)</f>
        <v>24.002597402597402</v>
      </c>
    </row>
    <row r="257" spans="1:23" ht="49.5" customHeight="1" x14ac:dyDescent="0.6">
      <c r="A257" s="23">
        <v>5001</v>
      </c>
      <c r="B257" s="22" t="s">
        <v>21</v>
      </c>
      <c r="C257" s="21"/>
      <c r="D257" s="420"/>
      <c r="E257" s="34"/>
      <c r="F257" s="18">
        <v>32.94</v>
      </c>
      <c r="G257" s="18">
        <f t="shared" si="81"/>
        <v>42.599999999999994</v>
      </c>
      <c r="H257" s="17">
        <f t="shared" si="78"/>
        <v>32.339999999999996</v>
      </c>
      <c r="I257" s="16">
        <f t="shared" si="80"/>
        <v>41.999999999999993</v>
      </c>
      <c r="J257" s="16">
        <f t="shared" si="79"/>
        <v>42.599999999999994</v>
      </c>
      <c r="N257" s="23">
        <v>641</v>
      </c>
      <c r="O257" s="22" t="s">
        <v>439</v>
      </c>
      <c r="P257" s="21"/>
      <c r="Q257" s="34"/>
      <c r="R257" s="18"/>
      <c r="S257" s="18">
        <v>25.71</v>
      </c>
      <c r="T257" s="44">
        <f>W257</f>
        <v>33.299999999999997</v>
      </c>
      <c r="U257" s="17">
        <f>S257-0.3</f>
        <v>25.41</v>
      </c>
      <c r="V257" s="16">
        <f t="shared" si="77"/>
        <v>33</v>
      </c>
      <c r="W257" s="16">
        <f>SUM(V257+0.3)</f>
        <v>33.299999999999997</v>
      </c>
    </row>
    <row r="258" spans="1:23" ht="49.5" customHeight="1" x14ac:dyDescent="0.7">
      <c r="A258" s="23">
        <v>5002</v>
      </c>
      <c r="B258" s="22" t="s">
        <v>45</v>
      </c>
      <c r="C258" s="21"/>
      <c r="D258" s="428"/>
      <c r="E258" s="34">
        <v>2</v>
      </c>
      <c r="F258" s="18">
        <v>27.79</v>
      </c>
      <c r="G258" s="18">
        <f t="shared" si="81"/>
        <v>35.911688311688309</v>
      </c>
      <c r="H258" s="17">
        <f t="shared" si="78"/>
        <v>27.189999999999998</v>
      </c>
      <c r="I258" s="16">
        <f t="shared" si="80"/>
        <v>35.311688311688307</v>
      </c>
      <c r="J258" s="16">
        <f t="shared" si="79"/>
        <v>35.911688311688309</v>
      </c>
      <c r="N258" s="65"/>
      <c r="O258" s="215" t="s">
        <v>585</v>
      </c>
      <c r="P258" s="27"/>
      <c r="Q258" s="431"/>
      <c r="R258" s="65"/>
      <c r="S258" s="65"/>
      <c r="T258" s="79"/>
      <c r="U258" s="17"/>
      <c r="V258" s="16"/>
      <c r="W258" s="16"/>
    </row>
    <row r="259" spans="1:23" ht="49.5" customHeight="1" x14ac:dyDescent="0.6">
      <c r="A259" s="23">
        <v>5006</v>
      </c>
      <c r="B259" s="22" t="s">
        <v>65</v>
      </c>
      <c r="C259" s="21"/>
      <c r="D259" s="420"/>
      <c r="E259" s="34">
        <v>12.26</v>
      </c>
      <c r="F259" s="18">
        <v>20.23</v>
      </c>
      <c r="G259" s="18">
        <f t="shared" si="81"/>
        <v>26.093506493506492</v>
      </c>
      <c r="H259" s="17">
        <f t="shared" si="78"/>
        <v>19.63</v>
      </c>
      <c r="I259" s="16">
        <f t="shared" si="80"/>
        <v>25.493506493506491</v>
      </c>
      <c r="J259" s="16">
        <f t="shared" si="79"/>
        <v>26.093506493506492</v>
      </c>
      <c r="N259" s="23">
        <v>552</v>
      </c>
      <c r="O259" s="22" t="s">
        <v>589</v>
      </c>
      <c r="P259" s="21"/>
      <c r="Q259" s="420"/>
      <c r="R259" s="34"/>
      <c r="S259" s="18">
        <v>18</v>
      </c>
      <c r="T259" s="18">
        <f>W259</f>
        <v>23.197402597402597</v>
      </c>
      <c r="U259" s="17">
        <f>S259-0.6</f>
        <v>17.399999999999999</v>
      </c>
      <c r="V259" s="16">
        <f t="shared" ref="V259:V267" si="82">SUM(U259/0.77)</f>
        <v>22.597402597402596</v>
      </c>
      <c r="W259" s="16">
        <f>SUM(V259+0.6)</f>
        <v>23.197402597402597</v>
      </c>
    </row>
    <row r="260" spans="1:23" ht="49.5" customHeight="1" x14ac:dyDescent="0.6">
      <c r="A260" s="23">
        <v>5007</v>
      </c>
      <c r="B260" s="22" t="s">
        <v>56</v>
      </c>
      <c r="C260" s="21"/>
      <c r="D260" s="34"/>
      <c r="E260" s="34" t="s">
        <v>35</v>
      </c>
      <c r="F260" s="18">
        <v>27.79</v>
      </c>
      <c r="G260" s="18">
        <f t="shared" si="81"/>
        <v>35.911688311688309</v>
      </c>
      <c r="H260" s="17">
        <f t="shared" si="78"/>
        <v>27.189999999999998</v>
      </c>
      <c r="I260" s="16">
        <f t="shared" si="80"/>
        <v>35.311688311688307</v>
      </c>
      <c r="J260" s="16">
        <f t="shared" si="79"/>
        <v>35.911688311688309</v>
      </c>
      <c r="N260" s="23">
        <v>550</v>
      </c>
      <c r="O260" s="22" t="s">
        <v>588</v>
      </c>
      <c r="P260" s="21"/>
      <c r="Q260" s="420"/>
      <c r="R260" s="34"/>
      <c r="S260" s="18">
        <v>18</v>
      </c>
      <c r="T260" s="18">
        <f>W260</f>
        <v>23.197402597402597</v>
      </c>
      <c r="U260" s="17">
        <f>S260-0.6</f>
        <v>17.399999999999999</v>
      </c>
      <c r="V260" s="16">
        <f t="shared" si="82"/>
        <v>22.597402597402596</v>
      </c>
      <c r="W260" s="16">
        <f>SUM(V260+0.6)</f>
        <v>23.197402597402597</v>
      </c>
    </row>
    <row r="261" spans="1:23" ht="49.5" customHeight="1" x14ac:dyDescent="0.6">
      <c r="A261" s="23">
        <v>5009</v>
      </c>
      <c r="B261" s="22" t="s">
        <v>64</v>
      </c>
      <c r="C261" s="21"/>
      <c r="D261" s="420"/>
      <c r="E261" s="34" t="s">
        <v>35</v>
      </c>
      <c r="F261" s="18">
        <v>26.23</v>
      </c>
      <c r="G261" s="18">
        <f t="shared" si="81"/>
        <v>33.885714285714286</v>
      </c>
      <c r="H261" s="17">
        <f t="shared" si="78"/>
        <v>25.63</v>
      </c>
      <c r="I261" s="16">
        <f t="shared" si="80"/>
        <v>33.285714285714285</v>
      </c>
      <c r="J261" s="16">
        <f t="shared" si="79"/>
        <v>33.885714285714286</v>
      </c>
      <c r="N261" s="23">
        <v>551</v>
      </c>
      <c r="O261" s="22" t="s">
        <v>587</v>
      </c>
      <c r="P261" s="21"/>
      <c r="Q261" s="420"/>
      <c r="R261" s="34"/>
      <c r="S261" s="18">
        <v>18</v>
      </c>
      <c r="T261" s="18">
        <f>W261</f>
        <v>23.197402597402597</v>
      </c>
      <c r="U261" s="17">
        <f>S261-0.6</f>
        <v>17.399999999999999</v>
      </c>
      <c r="V261" s="16">
        <f t="shared" si="82"/>
        <v>22.597402597402596</v>
      </c>
      <c r="W261" s="16">
        <f>SUM(V261+0.6)</f>
        <v>23.197402597402597</v>
      </c>
    </row>
    <row r="262" spans="1:23" ht="49.5" customHeight="1" x14ac:dyDescent="0.7">
      <c r="A262" s="23">
        <v>5004</v>
      </c>
      <c r="B262" s="22" t="s">
        <v>63</v>
      </c>
      <c r="C262" s="21"/>
      <c r="D262" s="34"/>
      <c r="E262" s="18" t="s">
        <v>35</v>
      </c>
      <c r="F262" s="18">
        <v>25.72</v>
      </c>
      <c r="G262" s="44">
        <f t="shared" si="81"/>
        <v>33.223376623376623</v>
      </c>
      <c r="H262" s="17">
        <f t="shared" si="78"/>
        <v>25.119999999999997</v>
      </c>
      <c r="I262" s="16">
        <f t="shared" si="80"/>
        <v>32.623376623376622</v>
      </c>
      <c r="J262" s="16">
        <f t="shared" si="79"/>
        <v>33.223376623376623</v>
      </c>
      <c r="N262" s="65"/>
      <c r="O262" s="215" t="s">
        <v>535</v>
      </c>
      <c r="P262" s="27"/>
      <c r="Q262" s="431"/>
      <c r="R262" s="65"/>
      <c r="S262" s="65"/>
      <c r="T262" s="79"/>
      <c r="U262" s="17">
        <f>S262-0.6</f>
        <v>-0.6</v>
      </c>
      <c r="V262" s="16">
        <f t="shared" si="82"/>
        <v>-0.77922077922077915</v>
      </c>
      <c r="W262" s="16">
        <f>SUM(V262+0.6)</f>
        <v>-0.17922077922077917</v>
      </c>
    </row>
    <row r="263" spans="1:23" ht="49.5" customHeight="1" x14ac:dyDescent="0.6">
      <c r="A263" s="23">
        <v>5011</v>
      </c>
      <c r="B263" s="22" t="s">
        <v>62</v>
      </c>
      <c r="C263" s="21"/>
      <c r="D263" s="391"/>
      <c r="E263" s="34"/>
      <c r="F263" s="18">
        <v>23.39</v>
      </c>
      <c r="G263" s="18">
        <f t="shared" si="81"/>
        <v>30.197402597402597</v>
      </c>
      <c r="H263" s="17">
        <f t="shared" si="78"/>
        <v>22.79</v>
      </c>
      <c r="I263" s="16">
        <f t="shared" si="80"/>
        <v>29.597402597402596</v>
      </c>
      <c r="J263" s="16">
        <f t="shared" si="79"/>
        <v>30.197402597402597</v>
      </c>
      <c r="N263" s="99">
        <v>646</v>
      </c>
      <c r="O263" s="444" t="s">
        <v>536</v>
      </c>
      <c r="P263" s="444"/>
      <c r="Q263" s="444"/>
      <c r="R263" s="99">
        <v>42.16</v>
      </c>
      <c r="S263" s="108">
        <v>49.99</v>
      </c>
      <c r="T263" s="108">
        <f>W263</f>
        <v>64.742857142857133</v>
      </c>
      <c r="U263" s="223">
        <f>S263-0.6</f>
        <v>49.39</v>
      </c>
      <c r="V263" s="235">
        <f t="shared" si="82"/>
        <v>64.142857142857139</v>
      </c>
      <c r="W263" s="235">
        <f>SUM(V263+0.6)</f>
        <v>64.742857142857133</v>
      </c>
    </row>
    <row r="264" spans="1:23" ht="49.5" customHeight="1" x14ac:dyDescent="0.7">
      <c r="A264" s="59"/>
      <c r="B264" s="58" t="s">
        <v>582</v>
      </c>
      <c r="C264" s="57"/>
      <c r="D264" s="391"/>
      <c r="E264" s="405"/>
      <c r="F264" s="56">
        <v>19.54</v>
      </c>
      <c r="G264" s="56">
        <f t="shared" si="81"/>
        <v>25.197402597402597</v>
      </c>
      <c r="H264" s="17">
        <f t="shared" si="78"/>
        <v>18.939999999999998</v>
      </c>
      <c r="I264" s="16">
        <f t="shared" si="80"/>
        <v>24.597402597402596</v>
      </c>
      <c r="J264" s="16">
        <f t="shared" si="79"/>
        <v>25.197402597402597</v>
      </c>
      <c r="N264" s="65"/>
      <c r="O264" s="215" t="s">
        <v>216</v>
      </c>
      <c r="P264" s="27"/>
      <c r="Q264" s="431"/>
      <c r="R264" s="713"/>
      <c r="S264" s="714"/>
      <c r="T264" s="715"/>
      <c r="U264" s="17">
        <f>S264-0.36</f>
        <v>-0.36</v>
      </c>
      <c r="V264" s="16">
        <f t="shared" si="82"/>
        <v>-0.46753246753246752</v>
      </c>
      <c r="W264" s="16">
        <f>SUM(V264+0.23)</f>
        <v>-0.23753246753246751</v>
      </c>
    </row>
    <row r="265" spans="1:23" ht="49.9" customHeight="1" x14ac:dyDescent="0.6">
      <c r="A265" s="23">
        <v>5016</v>
      </c>
      <c r="B265" s="22" t="s">
        <v>61</v>
      </c>
      <c r="C265" s="21"/>
      <c r="D265" s="34"/>
      <c r="E265" s="34"/>
      <c r="F265" s="18">
        <v>30.57</v>
      </c>
      <c r="G265" s="18">
        <f t="shared" si="81"/>
        <v>39.611688311688305</v>
      </c>
      <c r="H265" s="17">
        <f>F265-0.3</f>
        <v>30.27</v>
      </c>
      <c r="I265" s="16">
        <f t="shared" si="80"/>
        <v>39.311688311688307</v>
      </c>
      <c r="J265" s="16">
        <f>SUM(I265+0.3)</f>
        <v>39.611688311688305</v>
      </c>
      <c r="N265" s="23">
        <v>4870</v>
      </c>
      <c r="O265" s="22" t="s">
        <v>228</v>
      </c>
      <c r="P265" s="21"/>
      <c r="Q265" s="232"/>
      <c r="R265" s="18"/>
      <c r="S265" s="18">
        <v>27.94</v>
      </c>
      <c r="T265" s="44">
        <f>W265</f>
        <v>36.106493506493507</v>
      </c>
      <c r="U265" s="17">
        <f>S265-0.6</f>
        <v>27.34</v>
      </c>
      <c r="V265" s="16">
        <f t="shared" si="82"/>
        <v>35.506493506493506</v>
      </c>
      <c r="W265" s="16">
        <f>SUM(V265+0.6)</f>
        <v>36.106493506493507</v>
      </c>
    </row>
    <row r="266" spans="1:23" ht="49.5" customHeight="1" x14ac:dyDescent="0.6">
      <c r="A266" s="23">
        <v>5017</v>
      </c>
      <c r="B266" s="22" t="s">
        <v>59</v>
      </c>
      <c r="C266" s="21"/>
      <c r="D266" s="34"/>
      <c r="E266" s="34"/>
      <c r="F266" s="18">
        <v>30.57</v>
      </c>
      <c r="G266" s="18">
        <f t="shared" si="81"/>
        <v>39.611688311688305</v>
      </c>
      <c r="H266" s="17">
        <f>F266-0.3</f>
        <v>30.27</v>
      </c>
      <c r="I266" s="16">
        <f t="shared" si="80"/>
        <v>39.311688311688307</v>
      </c>
      <c r="J266" s="16">
        <f>SUM(I266+0.3)</f>
        <v>39.611688311688305</v>
      </c>
      <c r="N266" s="99">
        <v>4873</v>
      </c>
      <c r="O266" s="22" t="s">
        <v>30</v>
      </c>
      <c r="P266" s="21"/>
      <c r="Q266" s="420"/>
      <c r="R266" s="18">
        <v>2</v>
      </c>
      <c r="S266" s="18">
        <v>26.22</v>
      </c>
      <c r="T266" s="44">
        <f>W266</f>
        <v>33.872727272727268</v>
      </c>
      <c r="U266" s="17">
        <f>S266-0.6</f>
        <v>25.619999999999997</v>
      </c>
      <c r="V266" s="16">
        <f t="shared" si="82"/>
        <v>33.272727272727266</v>
      </c>
      <c r="W266" s="16">
        <f>SUM(V266+0.6)</f>
        <v>33.872727272727268</v>
      </c>
    </row>
    <row r="267" spans="1:23" ht="49.9" customHeight="1" x14ac:dyDescent="0.6">
      <c r="A267" s="23">
        <v>5018</v>
      </c>
      <c r="B267" s="22" t="s">
        <v>55</v>
      </c>
      <c r="C267" s="21"/>
      <c r="D267" s="34"/>
      <c r="E267" s="34"/>
      <c r="F267" s="18">
        <v>20.16</v>
      </c>
      <c r="G267" s="18">
        <f t="shared" si="81"/>
        <v>26.047402597402598</v>
      </c>
      <c r="H267" s="17">
        <f>F267-0.45</f>
        <v>19.71</v>
      </c>
      <c r="I267" s="16">
        <f t="shared" si="80"/>
        <v>25.597402597402599</v>
      </c>
      <c r="J267" s="16">
        <f>SUM(I267+0.45)</f>
        <v>26.047402597402598</v>
      </c>
      <c r="N267" s="23">
        <v>4872</v>
      </c>
      <c r="O267" s="22" t="s">
        <v>61</v>
      </c>
      <c r="P267" s="21"/>
      <c r="Q267" s="232"/>
      <c r="R267" s="18"/>
      <c r="S267" s="18">
        <v>28.1</v>
      </c>
      <c r="T267" s="44">
        <f>W267</f>
        <v>36.403896103896102</v>
      </c>
      <c r="U267" s="17">
        <f>S267-0.3</f>
        <v>27.8</v>
      </c>
      <c r="V267" s="16">
        <f t="shared" si="82"/>
        <v>36.103896103896105</v>
      </c>
      <c r="W267" s="16">
        <f>SUM(V267+0.3)</f>
        <v>36.403896103896102</v>
      </c>
    </row>
    <row r="268" spans="1:23" ht="49.9" customHeight="1" x14ac:dyDescent="0.6">
      <c r="A268" s="23">
        <v>5019</v>
      </c>
      <c r="B268" s="21" t="s">
        <v>282</v>
      </c>
      <c r="C268" s="21"/>
      <c r="D268" s="34"/>
      <c r="E268" s="18"/>
      <c r="F268" s="18">
        <v>25.02</v>
      </c>
      <c r="G268" s="18">
        <f t="shared" si="81"/>
        <v>32.478571428571421</v>
      </c>
      <c r="H268" s="17">
        <f>F268-0.05</f>
        <v>24.97</v>
      </c>
      <c r="I268" s="16">
        <f t="shared" si="80"/>
        <v>32.428571428571423</v>
      </c>
      <c r="J268" s="16">
        <f>SUM(I268+0.05)</f>
        <v>32.478571428571421</v>
      </c>
      <c r="N268" s="69"/>
      <c r="O268" s="693" t="s">
        <v>526</v>
      </c>
      <c r="P268" s="629"/>
      <c r="Q268" s="629"/>
      <c r="R268" s="629"/>
      <c r="S268" s="629"/>
      <c r="T268" s="694"/>
      <c r="U268" s="17"/>
      <c r="V268" s="16"/>
      <c r="W268" s="16"/>
    </row>
    <row r="269" spans="1:23" ht="49.9" customHeight="1" x14ac:dyDescent="0.7">
      <c r="A269" s="51"/>
      <c r="B269" s="220" t="s">
        <v>57</v>
      </c>
      <c r="C269" s="27"/>
      <c r="D269" s="26"/>
      <c r="E269" s="256" t="s">
        <v>298</v>
      </c>
      <c r="F269" s="77"/>
      <c r="G269" s="76"/>
      <c r="H269" s="17">
        <f>F269-0.6</f>
        <v>-0.6</v>
      </c>
      <c r="I269" s="16">
        <f t="shared" si="80"/>
        <v>-0.77922077922077915</v>
      </c>
      <c r="J269" s="16">
        <f>SUM(I269+0.6)</f>
        <v>-0.17922077922077917</v>
      </c>
      <c r="N269" s="23">
        <v>1075</v>
      </c>
      <c r="O269" s="22" t="s">
        <v>30</v>
      </c>
      <c r="P269" s="21"/>
      <c r="Q269" s="420"/>
      <c r="R269" s="18">
        <v>2</v>
      </c>
      <c r="S269" s="18">
        <v>28.22</v>
      </c>
      <c r="T269" s="44">
        <f>W269</f>
        <v>36.470129870129867</v>
      </c>
      <c r="U269" s="17">
        <f>S269-0.6</f>
        <v>27.619999999999997</v>
      </c>
      <c r="V269" s="16">
        <f>SUM(U269/0.77)</f>
        <v>35.870129870129865</v>
      </c>
      <c r="W269" s="16">
        <f>SUM(V269+0.6)</f>
        <v>36.470129870129867</v>
      </c>
    </row>
    <row r="270" spans="1:23" ht="49.9" customHeight="1" x14ac:dyDescent="0.7">
      <c r="A270" s="23">
        <v>5021</v>
      </c>
      <c r="B270" s="22" t="s">
        <v>21</v>
      </c>
      <c r="C270" s="21"/>
      <c r="D270" s="420"/>
      <c r="E270" s="34"/>
      <c r="F270" s="18">
        <v>32.94</v>
      </c>
      <c r="G270" s="18">
        <f>J270</f>
        <v>42.599999999999994</v>
      </c>
      <c r="H270" s="17">
        <f>F270-0.6</f>
        <v>32.339999999999996</v>
      </c>
      <c r="I270" s="16">
        <f t="shared" si="80"/>
        <v>41.999999999999993</v>
      </c>
      <c r="J270" s="16">
        <f>SUM(I270+0.6)</f>
        <v>42.599999999999994</v>
      </c>
      <c r="N270" s="69"/>
      <c r="O270" s="621" t="s">
        <v>503</v>
      </c>
      <c r="P270" s="622"/>
      <c r="Q270" s="622"/>
      <c r="R270" s="622"/>
      <c r="S270" s="622"/>
      <c r="T270" s="623"/>
      <c r="U270" s="17"/>
      <c r="V270" s="16"/>
      <c r="W270" s="16"/>
    </row>
    <row r="271" spans="1:23" ht="49.9" customHeight="1" x14ac:dyDescent="0.6">
      <c r="A271" s="99">
        <v>5022</v>
      </c>
      <c r="B271" s="246" t="s">
        <v>45</v>
      </c>
      <c r="C271" s="398"/>
      <c r="D271" s="399"/>
      <c r="E271" s="399" t="s">
        <v>35</v>
      </c>
      <c r="F271" s="108">
        <v>27.79</v>
      </c>
      <c r="G271" s="108">
        <f>J271</f>
        <v>35.911688311688309</v>
      </c>
      <c r="H271" s="17">
        <f>F271-0.6</f>
        <v>27.189999999999998</v>
      </c>
      <c r="I271" s="16">
        <f t="shared" si="80"/>
        <v>35.311688311688307</v>
      </c>
      <c r="J271" s="16">
        <f>SUM(I271+0.6)</f>
        <v>35.911688311688309</v>
      </c>
      <c r="N271" s="23">
        <v>5151</v>
      </c>
      <c r="O271" s="22" t="s">
        <v>504</v>
      </c>
      <c r="P271" s="21"/>
      <c r="Q271" s="420"/>
      <c r="R271" s="18"/>
      <c r="S271" s="18">
        <v>29.98</v>
      </c>
      <c r="T271" s="44">
        <f>W271</f>
        <v>38.755844155844152</v>
      </c>
      <c r="U271" s="17">
        <f>S271-0.6</f>
        <v>29.38</v>
      </c>
      <c r="V271" s="16">
        <f t="shared" ref="V271:V283" si="83">SUM(U271/0.77)</f>
        <v>38.15584415584415</v>
      </c>
      <c r="W271" s="16">
        <f>SUM(V271+0.6)</f>
        <v>38.755844155844152</v>
      </c>
    </row>
    <row r="272" spans="1:23" ht="49.9" customHeight="1" x14ac:dyDescent="0.6">
      <c r="A272" s="99">
        <v>5027</v>
      </c>
      <c r="B272" s="246" t="s">
        <v>56</v>
      </c>
      <c r="C272" s="398"/>
      <c r="D272" s="399"/>
      <c r="E272" s="399" t="s">
        <v>35</v>
      </c>
      <c r="F272" s="108">
        <v>27.79</v>
      </c>
      <c r="G272" s="108">
        <f>J272</f>
        <v>35.911688311688309</v>
      </c>
      <c r="H272" s="17">
        <f>F272-0.6</f>
        <v>27.189999999999998</v>
      </c>
      <c r="I272" s="16">
        <f t="shared" si="80"/>
        <v>35.311688311688307</v>
      </c>
      <c r="J272" s="16">
        <f>SUM(I272+0.6)</f>
        <v>35.911688311688309</v>
      </c>
      <c r="N272" s="23">
        <v>5150</v>
      </c>
      <c r="O272" s="22" t="s">
        <v>505</v>
      </c>
      <c r="P272" s="21"/>
      <c r="Q272" s="420"/>
      <c r="R272" s="18"/>
      <c r="S272" s="18">
        <v>29.98</v>
      </c>
      <c r="T272" s="44">
        <f>W272</f>
        <v>38.755844155844152</v>
      </c>
      <c r="U272" s="17">
        <f>S272-0.6</f>
        <v>29.38</v>
      </c>
      <c r="V272" s="16">
        <f t="shared" si="83"/>
        <v>38.15584415584415</v>
      </c>
      <c r="W272" s="16">
        <f>SUM(V272+0.6)</f>
        <v>38.755844155844152</v>
      </c>
    </row>
    <row r="273" spans="1:23" ht="49.9" customHeight="1" x14ac:dyDescent="0.7">
      <c r="A273" s="59">
        <v>5028</v>
      </c>
      <c r="B273" s="58" t="s">
        <v>55</v>
      </c>
      <c r="C273" s="57"/>
      <c r="D273" s="405"/>
      <c r="E273" s="405"/>
      <c r="F273" s="56">
        <v>20.16</v>
      </c>
      <c r="G273" s="56">
        <f>J273</f>
        <v>26.047402597402598</v>
      </c>
      <c r="H273" s="17">
        <f>F273-0.45</f>
        <v>19.71</v>
      </c>
      <c r="I273" s="16">
        <f t="shared" si="80"/>
        <v>25.597402597402599</v>
      </c>
      <c r="J273" s="16">
        <f>SUM(I273+0.45)</f>
        <v>26.047402597402598</v>
      </c>
      <c r="N273" s="69"/>
      <c r="O273" s="215" t="s">
        <v>54</v>
      </c>
      <c r="P273" s="27"/>
      <c r="Q273" s="431"/>
      <c r="R273" s="713" t="s">
        <v>240</v>
      </c>
      <c r="S273" s="714"/>
      <c r="T273" s="715"/>
      <c r="U273" s="17" t="e">
        <f>R273-0.36</f>
        <v>#VALUE!</v>
      </c>
      <c r="V273" s="16" t="e">
        <f t="shared" si="83"/>
        <v>#VALUE!</v>
      </c>
      <c r="W273" s="16" t="e">
        <f>SUM(#REF!+0.36)</f>
        <v>#REF!</v>
      </c>
    </row>
    <row r="274" spans="1:23" ht="49.9" customHeight="1" x14ac:dyDescent="0.7">
      <c r="A274" s="60"/>
      <c r="B274" s="215" t="s">
        <v>235</v>
      </c>
      <c r="C274" s="27"/>
      <c r="D274" s="26"/>
      <c r="E274" s="430"/>
      <c r="F274" s="28"/>
      <c r="G274" s="71"/>
      <c r="H274" s="17"/>
      <c r="I274" s="16"/>
      <c r="J274" s="16"/>
      <c r="N274" s="23">
        <v>4830</v>
      </c>
      <c r="O274" s="22" t="s">
        <v>52</v>
      </c>
      <c r="P274" s="21"/>
      <c r="Q274" s="420"/>
      <c r="R274" s="18"/>
      <c r="S274" s="18">
        <v>23.62</v>
      </c>
      <c r="T274" s="18">
        <f t="shared" ref="T274:T283" si="84">W274</f>
        <v>30.585714285714285</v>
      </c>
      <c r="U274" s="240">
        <f t="shared" ref="U274:U282" si="85">S274-0.3</f>
        <v>23.32</v>
      </c>
      <c r="V274" s="241">
        <f t="shared" si="83"/>
        <v>30.285714285714285</v>
      </c>
      <c r="W274" s="241">
        <f t="shared" ref="W274:W282" si="86">SUM(V274+0.3)</f>
        <v>30.585714285714285</v>
      </c>
    </row>
    <row r="275" spans="1:23" ht="49.9" customHeight="1" x14ac:dyDescent="0.6">
      <c r="A275" s="23">
        <v>1030</v>
      </c>
      <c r="B275" s="21" t="s">
        <v>53</v>
      </c>
      <c r="C275" s="21"/>
      <c r="D275" s="34"/>
      <c r="E275" s="420"/>
      <c r="F275" s="18">
        <v>32.090000000000003</v>
      </c>
      <c r="G275" s="44">
        <f>J275</f>
        <v>41.496103896103897</v>
      </c>
      <c r="H275" s="17">
        <f>F275-0.6</f>
        <v>31.490000000000002</v>
      </c>
      <c r="I275" s="16">
        <f>SUM(H275/0.77)</f>
        <v>40.896103896103895</v>
      </c>
      <c r="J275" s="16">
        <f>SUM(I275+0.6)</f>
        <v>41.496103896103897</v>
      </c>
      <c r="N275" s="23">
        <v>4831</v>
      </c>
      <c r="O275" s="22" t="s">
        <v>50</v>
      </c>
      <c r="P275" s="21"/>
      <c r="Q275" s="420"/>
      <c r="R275" s="18"/>
      <c r="S275" s="18">
        <v>23.62</v>
      </c>
      <c r="T275" s="18">
        <f t="shared" si="84"/>
        <v>30.585714285714285</v>
      </c>
      <c r="U275" s="240">
        <f t="shared" si="85"/>
        <v>23.32</v>
      </c>
      <c r="V275" s="241">
        <f t="shared" si="83"/>
        <v>30.285714285714285</v>
      </c>
      <c r="W275" s="241">
        <f t="shared" si="86"/>
        <v>30.585714285714285</v>
      </c>
    </row>
    <row r="276" spans="1:23" ht="49.9" customHeight="1" x14ac:dyDescent="0.7">
      <c r="A276" s="51"/>
      <c r="B276" s="220" t="s">
        <v>49</v>
      </c>
      <c r="C276" s="27"/>
      <c r="D276" s="26"/>
      <c r="E276" s="430" t="s">
        <v>298</v>
      </c>
      <c r="F276" s="430"/>
      <c r="G276" s="431"/>
      <c r="H276" s="17"/>
      <c r="I276" s="16"/>
      <c r="J276" s="16"/>
      <c r="N276" s="23">
        <v>4833</v>
      </c>
      <c r="O276" s="22" t="s">
        <v>302</v>
      </c>
      <c r="P276" s="21"/>
      <c r="Q276" s="420"/>
      <c r="R276" s="18"/>
      <c r="S276" s="18">
        <v>23.62</v>
      </c>
      <c r="T276" s="18">
        <f t="shared" si="84"/>
        <v>30.585714285714285</v>
      </c>
      <c r="U276" s="240">
        <f t="shared" si="85"/>
        <v>23.32</v>
      </c>
      <c r="V276" s="241">
        <f t="shared" si="83"/>
        <v>30.285714285714285</v>
      </c>
      <c r="W276" s="241">
        <f t="shared" si="86"/>
        <v>30.585714285714285</v>
      </c>
    </row>
    <row r="277" spans="1:23" ht="49.9" customHeight="1" x14ac:dyDescent="0.6">
      <c r="A277" s="23">
        <v>5094</v>
      </c>
      <c r="B277" s="22" t="s">
        <v>48</v>
      </c>
      <c r="C277" s="21"/>
      <c r="D277" s="30"/>
      <c r="E277" s="34" t="s">
        <v>35</v>
      </c>
      <c r="F277" s="18">
        <v>26.73</v>
      </c>
      <c r="G277" s="44">
        <f>J277</f>
        <v>34.535064935064938</v>
      </c>
      <c r="H277" s="17">
        <f>F277-0.6</f>
        <v>26.13</v>
      </c>
      <c r="I277" s="16">
        <f t="shared" ref="I277:I285" si="87">SUM(H277/0.77)</f>
        <v>33.935064935064936</v>
      </c>
      <c r="J277" s="16">
        <f>SUM(I277+0.6)</f>
        <v>34.535064935064938</v>
      </c>
      <c r="N277" s="23">
        <v>4832</v>
      </c>
      <c r="O277" s="22" t="s">
        <v>441</v>
      </c>
      <c r="P277" s="21"/>
      <c r="Q277" s="420"/>
      <c r="R277" s="18"/>
      <c r="S277" s="18">
        <v>23.62</v>
      </c>
      <c r="T277" s="18">
        <f t="shared" si="84"/>
        <v>30.585714285714285</v>
      </c>
      <c r="U277" s="240">
        <f t="shared" si="85"/>
        <v>23.32</v>
      </c>
      <c r="V277" s="241">
        <f t="shared" si="83"/>
        <v>30.285714285714285</v>
      </c>
      <c r="W277" s="241">
        <f t="shared" si="86"/>
        <v>30.585714285714285</v>
      </c>
    </row>
    <row r="278" spans="1:23" ht="49.9" customHeight="1" x14ac:dyDescent="0.7">
      <c r="A278" s="51"/>
      <c r="B278" s="220" t="s">
        <v>292</v>
      </c>
      <c r="C278" s="27"/>
      <c r="D278" s="26"/>
      <c r="E278" s="430" t="s">
        <v>293</v>
      </c>
      <c r="F278" s="430"/>
      <c r="G278" s="431"/>
      <c r="H278" s="17">
        <f>F276-0.36</f>
        <v>-0.36</v>
      </c>
      <c r="I278" s="16">
        <f t="shared" si="87"/>
        <v>-0.46753246753246752</v>
      </c>
      <c r="J278" s="16"/>
      <c r="N278" s="23">
        <v>4835</v>
      </c>
      <c r="O278" s="22" t="s">
        <v>586</v>
      </c>
      <c r="P278" s="21"/>
      <c r="Q278" s="420"/>
      <c r="R278" s="18"/>
      <c r="S278" s="18">
        <v>23.62</v>
      </c>
      <c r="T278" s="18">
        <f t="shared" si="84"/>
        <v>30.585714285714285</v>
      </c>
      <c r="U278" s="240">
        <f t="shared" si="85"/>
        <v>23.32</v>
      </c>
      <c r="V278" s="241">
        <f t="shared" si="83"/>
        <v>30.285714285714285</v>
      </c>
      <c r="W278" s="241">
        <f t="shared" si="86"/>
        <v>30.585714285714285</v>
      </c>
    </row>
    <row r="279" spans="1:23" ht="49.9" customHeight="1" x14ac:dyDescent="0.6">
      <c r="A279" s="23">
        <v>4490</v>
      </c>
      <c r="B279" s="21" t="s">
        <v>21</v>
      </c>
      <c r="C279" s="21"/>
      <c r="D279" s="30"/>
      <c r="E279" s="18"/>
      <c r="F279" s="23">
        <v>28.23</v>
      </c>
      <c r="G279" s="18">
        <f>J279</f>
        <v>36.483116883116885</v>
      </c>
      <c r="H279" s="17">
        <f>F279-0.6</f>
        <v>27.63</v>
      </c>
      <c r="I279" s="16">
        <f t="shared" si="87"/>
        <v>35.883116883116884</v>
      </c>
      <c r="J279" s="16">
        <f>SUM(I279+0.6)</f>
        <v>36.483116883116885</v>
      </c>
      <c r="N279" s="23">
        <v>4837</v>
      </c>
      <c r="O279" s="22" t="s">
        <v>46</v>
      </c>
      <c r="P279" s="21"/>
      <c r="Q279" s="420"/>
      <c r="R279" s="18"/>
      <c r="S279" s="18">
        <v>23.62</v>
      </c>
      <c r="T279" s="18">
        <f t="shared" si="84"/>
        <v>30.585714285714285</v>
      </c>
      <c r="U279" s="240">
        <f t="shared" si="85"/>
        <v>23.32</v>
      </c>
      <c r="V279" s="241">
        <f t="shared" si="83"/>
        <v>30.285714285714285</v>
      </c>
      <c r="W279" s="241">
        <f t="shared" si="86"/>
        <v>30.585714285714285</v>
      </c>
    </row>
    <row r="280" spans="1:23" ht="49.9" customHeight="1" x14ac:dyDescent="0.6">
      <c r="A280" s="23">
        <v>4492</v>
      </c>
      <c r="B280" s="22" t="s">
        <v>45</v>
      </c>
      <c r="C280" s="21"/>
      <c r="D280" s="428"/>
      <c r="E280" s="34"/>
      <c r="F280" s="18">
        <v>17.23</v>
      </c>
      <c r="G280" s="18">
        <f>J280</f>
        <v>22.197402597402597</v>
      </c>
      <c r="H280" s="17">
        <f>F280-0.6</f>
        <v>16.63</v>
      </c>
      <c r="I280" s="16">
        <f t="shared" si="87"/>
        <v>21.597402597402596</v>
      </c>
      <c r="J280" s="16">
        <f>SUM(I280+0.6)</f>
        <v>22.197402597402597</v>
      </c>
      <c r="N280" s="23">
        <v>4833</v>
      </c>
      <c r="O280" s="22" t="s">
        <v>445</v>
      </c>
      <c r="P280" s="21"/>
      <c r="Q280" s="420"/>
      <c r="R280" s="18"/>
      <c r="S280" s="18">
        <v>23.62</v>
      </c>
      <c r="T280" s="18">
        <f t="shared" si="84"/>
        <v>30.585714285714285</v>
      </c>
      <c r="U280" s="240">
        <f t="shared" si="85"/>
        <v>23.32</v>
      </c>
      <c r="V280" s="241">
        <f t="shared" si="83"/>
        <v>30.285714285714285</v>
      </c>
      <c r="W280" s="241">
        <f t="shared" si="86"/>
        <v>30.585714285714285</v>
      </c>
    </row>
    <row r="281" spans="1:23" ht="49.9" customHeight="1" x14ac:dyDescent="0.6">
      <c r="A281" s="23">
        <v>4493</v>
      </c>
      <c r="B281" s="21" t="s">
        <v>66</v>
      </c>
      <c r="C281" s="21"/>
      <c r="D281" s="30"/>
      <c r="E281" s="18"/>
      <c r="F281" s="18">
        <v>17.23</v>
      </c>
      <c r="G281" s="44">
        <f>J281</f>
        <v>22.197402597402597</v>
      </c>
      <c r="H281" s="17">
        <f>F281-0.6</f>
        <v>16.63</v>
      </c>
      <c r="I281" s="16">
        <f t="shared" si="87"/>
        <v>21.597402597402596</v>
      </c>
      <c r="J281" s="16">
        <f>SUM(I281+0.6)</f>
        <v>22.197402597402597</v>
      </c>
      <c r="N281" s="23">
        <v>4834</v>
      </c>
      <c r="O281" s="22" t="s">
        <v>440</v>
      </c>
      <c r="P281" s="21"/>
      <c r="Q281" s="420"/>
      <c r="R281" s="18"/>
      <c r="S281" s="18">
        <v>23.62</v>
      </c>
      <c r="T281" s="18">
        <f t="shared" si="84"/>
        <v>30.585714285714285</v>
      </c>
      <c r="U281" s="240">
        <f t="shared" si="85"/>
        <v>23.32</v>
      </c>
      <c r="V281" s="241">
        <f t="shared" si="83"/>
        <v>30.285714285714285</v>
      </c>
      <c r="W281" s="241">
        <f t="shared" si="86"/>
        <v>30.585714285714285</v>
      </c>
    </row>
    <row r="282" spans="1:23" ht="49.9" customHeight="1" x14ac:dyDescent="0.6">
      <c r="A282" s="23">
        <v>4494</v>
      </c>
      <c r="B282" s="22" t="s">
        <v>16</v>
      </c>
      <c r="C282" s="21"/>
      <c r="D282" s="20"/>
      <c r="E282" s="19"/>
      <c r="F282" s="18">
        <v>36.11</v>
      </c>
      <c r="G282" s="18">
        <f>J282</f>
        <v>46.806493506493503</v>
      </c>
      <c r="H282" s="17">
        <f>F282-0.3</f>
        <v>35.81</v>
      </c>
      <c r="I282" s="16">
        <f t="shared" si="87"/>
        <v>46.506493506493506</v>
      </c>
      <c r="J282" s="16">
        <f>SUM(I282+0.3)</f>
        <v>46.806493506493503</v>
      </c>
      <c r="N282" s="23">
        <v>4839</v>
      </c>
      <c r="O282" s="22" t="s">
        <v>44</v>
      </c>
      <c r="P282" s="21"/>
      <c r="Q282" s="420"/>
      <c r="R282" s="18"/>
      <c r="S282" s="18">
        <v>23.62</v>
      </c>
      <c r="T282" s="18">
        <f t="shared" si="84"/>
        <v>30.585714285714285</v>
      </c>
      <c r="U282" s="240">
        <f t="shared" si="85"/>
        <v>23.32</v>
      </c>
      <c r="V282" s="241">
        <f t="shared" si="83"/>
        <v>30.285714285714285</v>
      </c>
      <c r="W282" s="241">
        <f t="shared" si="86"/>
        <v>30.585714285714285</v>
      </c>
    </row>
    <row r="283" spans="1:23" ht="49.9" customHeight="1" x14ac:dyDescent="0.7">
      <c r="A283" s="51"/>
      <c r="B283" s="220" t="s">
        <v>47</v>
      </c>
      <c r="C283" s="27"/>
      <c r="D283" s="26"/>
      <c r="E283" s="430" t="s">
        <v>293</v>
      </c>
      <c r="F283" s="430"/>
      <c r="G283" s="431"/>
      <c r="H283" s="17">
        <f>F283-0.27</f>
        <v>-0.27</v>
      </c>
      <c r="I283" s="16">
        <f t="shared" si="87"/>
        <v>-0.35064935064935066</v>
      </c>
      <c r="J283" s="16">
        <f>SUM(I283+0.27)</f>
        <v>-8.0649350649350637E-2</v>
      </c>
      <c r="N283" s="23">
        <v>4851</v>
      </c>
      <c r="O283" s="12" t="s">
        <v>446</v>
      </c>
      <c r="R283" s="18">
        <v>15.99</v>
      </c>
      <c r="S283" s="18">
        <v>9.99</v>
      </c>
      <c r="T283" s="18">
        <f t="shared" si="84"/>
        <v>12.794805194805194</v>
      </c>
      <c r="U283" s="16">
        <f>S283-0.6</f>
        <v>9.39</v>
      </c>
      <c r="V283" s="12">
        <f t="shared" si="83"/>
        <v>12.194805194805195</v>
      </c>
      <c r="W283" s="12">
        <f>SUM(V283+0.6)</f>
        <v>12.794805194805194</v>
      </c>
    </row>
    <row r="284" spans="1:23" ht="49.9" customHeight="1" x14ac:dyDescent="0.7">
      <c r="A284" s="23">
        <v>4471</v>
      </c>
      <c r="B284" s="22" t="s">
        <v>21</v>
      </c>
      <c r="C284" s="21"/>
      <c r="D284" s="34"/>
      <c r="E284" s="18"/>
      <c r="F284" s="23">
        <v>29.23</v>
      </c>
      <c r="G284" s="18">
        <f>J284</f>
        <v>37.781818181818181</v>
      </c>
      <c r="H284" s="17">
        <f>F284-0.6</f>
        <v>28.63</v>
      </c>
      <c r="I284" s="16">
        <f t="shared" si="87"/>
        <v>37.18181818181818</v>
      </c>
      <c r="J284" s="16">
        <f>SUM(I284+0.6)</f>
        <v>37.781818181818181</v>
      </c>
      <c r="N284" s="371"/>
      <c r="O284" s="719" t="s">
        <v>447</v>
      </c>
      <c r="P284" s="723"/>
      <c r="Q284" s="723"/>
      <c r="R284" s="723"/>
      <c r="S284" s="723"/>
      <c r="T284" s="724"/>
    </row>
    <row r="285" spans="1:23" ht="49.9" customHeight="1" x14ac:dyDescent="0.6">
      <c r="A285" s="23">
        <v>4472</v>
      </c>
      <c r="B285" s="22" t="s">
        <v>45</v>
      </c>
      <c r="C285" s="21"/>
      <c r="D285" s="34"/>
      <c r="E285" s="23" t="s">
        <v>35</v>
      </c>
      <c r="F285" s="23">
        <v>26.22</v>
      </c>
      <c r="G285" s="18">
        <f>J285</f>
        <v>33.872727272727268</v>
      </c>
      <c r="H285" s="17">
        <f>F285-0.6</f>
        <v>25.619999999999997</v>
      </c>
      <c r="I285" s="16">
        <f t="shared" si="87"/>
        <v>33.272727272727266</v>
      </c>
      <c r="J285" s="16">
        <f>SUM(I285+0.6)</f>
        <v>33.872727272727268</v>
      </c>
      <c r="N285" s="23">
        <v>4852</v>
      </c>
      <c r="O285" s="666" t="s">
        <v>448</v>
      </c>
      <c r="P285" s="666"/>
      <c r="Q285" s="666"/>
      <c r="R285" s="18">
        <v>6</v>
      </c>
      <c r="S285" s="18">
        <v>28</v>
      </c>
      <c r="T285" s="18">
        <f>W285</f>
        <v>36.184415584415582</v>
      </c>
      <c r="U285" s="16">
        <f>S285-0.6</f>
        <v>27.4</v>
      </c>
      <c r="V285" s="12">
        <f>SUM(U285/0.77)</f>
        <v>35.584415584415581</v>
      </c>
      <c r="W285" s="12">
        <f>SUM(V285+0.6)</f>
        <v>36.184415584415582</v>
      </c>
    </row>
    <row r="286" spans="1:23" ht="49.9" customHeight="1" x14ac:dyDescent="0.6">
      <c r="A286" s="635" t="s">
        <v>43</v>
      </c>
      <c r="B286" s="636"/>
      <c r="C286" s="636"/>
      <c r="D286" s="636"/>
      <c r="E286" s="636"/>
      <c r="F286" s="636"/>
      <c r="G286" s="637"/>
      <c r="H286" s="17"/>
      <c r="I286" s="16"/>
      <c r="J286" s="16"/>
      <c r="N286" s="23">
        <v>4853</v>
      </c>
      <c r="O286" s="725" t="s">
        <v>449</v>
      </c>
      <c r="P286" s="726"/>
      <c r="Q286" s="727"/>
      <c r="R286" s="18">
        <v>6</v>
      </c>
      <c r="S286" s="18">
        <v>28</v>
      </c>
      <c r="T286" s="18">
        <f>W286</f>
        <v>36.184415584415582</v>
      </c>
      <c r="U286" s="16">
        <f>S286-0.6</f>
        <v>27.4</v>
      </c>
      <c r="V286" s="12">
        <f>SUM(U286/0.77)</f>
        <v>35.584415584415581</v>
      </c>
      <c r="W286" s="12">
        <f>SUM(V286+0.6)</f>
        <v>36.184415584415582</v>
      </c>
    </row>
    <row r="287" spans="1:23" ht="49.9" customHeight="1" x14ac:dyDescent="0.7">
      <c r="A287" s="60"/>
      <c r="B287" s="215" t="s">
        <v>300</v>
      </c>
      <c r="C287" s="27"/>
      <c r="D287" s="26"/>
      <c r="E287" s="257" t="s">
        <v>293</v>
      </c>
      <c r="F287" s="24"/>
      <c r="G287" s="24"/>
      <c r="H287" s="17"/>
      <c r="I287" s="16"/>
      <c r="J287" s="16"/>
      <c r="N287" s="23">
        <v>4854</v>
      </c>
      <c r="O287" s="666" t="s">
        <v>450</v>
      </c>
      <c r="P287" s="666"/>
      <c r="Q287" s="666"/>
      <c r="R287" s="18">
        <v>6</v>
      </c>
      <c r="S287" s="18">
        <v>28</v>
      </c>
      <c r="T287" s="18">
        <f>W287</f>
        <v>36.184415584415582</v>
      </c>
      <c r="U287" s="16">
        <f>S287-0.6</f>
        <v>27.4</v>
      </c>
      <c r="V287" s="12">
        <f>SUM(U287/0.77)</f>
        <v>35.584415584415581</v>
      </c>
      <c r="W287" s="12">
        <f>SUM(V287+0.6)</f>
        <v>36.184415584415582</v>
      </c>
    </row>
    <row r="288" spans="1:23" ht="49.9" customHeight="1" x14ac:dyDescent="0.7">
      <c r="A288" s="23">
        <v>4489</v>
      </c>
      <c r="B288" s="22" t="s">
        <v>301</v>
      </c>
      <c r="C288" s="21"/>
      <c r="D288" s="30"/>
      <c r="E288" s="18"/>
      <c r="F288" s="23">
        <v>27.23</v>
      </c>
      <c r="G288" s="44">
        <f>J288</f>
        <v>35.184415584415582</v>
      </c>
      <c r="H288" s="17">
        <f>F288-0.6</f>
        <v>26.63</v>
      </c>
      <c r="I288" s="16">
        <f>SUM(H288/0.77)</f>
        <v>34.584415584415581</v>
      </c>
      <c r="J288" s="16">
        <f>SUM(I288+0.6)</f>
        <v>35.184415584415582</v>
      </c>
      <c r="N288" s="202"/>
      <c r="O288" s="218" t="s">
        <v>218</v>
      </c>
      <c r="P288" s="193"/>
      <c r="Q288" s="195"/>
      <c r="R288" s="196"/>
      <c r="S288" s="196"/>
      <c r="T288" s="203"/>
      <c r="U288" s="17"/>
      <c r="V288" s="16"/>
      <c r="W288" s="16"/>
    </row>
    <row r="289" spans="1:23" ht="49.9" customHeight="1" x14ac:dyDescent="0.7">
      <c r="A289" s="68"/>
      <c r="B289" s="217" t="s">
        <v>42</v>
      </c>
      <c r="C289" s="32"/>
      <c r="D289" s="26"/>
      <c r="E289" s="67" t="s">
        <v>33</v>
      </c>
      <c r="F289" s="66"/>
      <c r="G289" s="66"/>
      <c r="H289" s="17"/>
      <c r="I289" s="16"/>
      <c r="J289" s="16"/>
      <c r="N289" s="23">
        <v>8101</v>
      </c>
      <c r="O289" s="12" t="s">
        <v>290</v>
      </c>
      <c r="R289" s="238"/>
      <c r="S289" s="41">
        <v>33</v>
      </c>
      <c r="T289" s="41">
        <v>42.92</v>
      </c>
      <c r="U289" s="17"/>
      <c r="V289" s="16"/>
      <c r="W289" s="16"/>
    </row>
    <row r="290" spans="1:23" ht="49.9" customHeight="1" x14ac:dyDescent="0.6">
      <c r="A290" s="23">
        <v>777</v>
      </c>
      <c r="B290" s="22" t="s">
        <v>30</v>
      </c>
      <c r="C290" s="21"/>
      <c r="D290" s="34"/>
      <c r="E290" s="18"/>
      <c r="F290" s="18">
        <v>16.39</v>
      </c>
      <c r="G290" s="44">
        <f>J290</f>
        <v>21.106493506493507</v>
      </c>
      <c r="H290" s="17">
        <f>F290-0.6</f>
        <v>15.790000000000001</v>
      </c>
      <c r="I290" s="16">
        <f>SUM(H290/0.77)</f>
        <v>20.506493506493506</v>
      </c>
      <c r="J290" s="16">
        <f>SUM(I290+0.6)</f>
        <v>21.106493506493507</v>
      </c>
      <c r="N290" s="23">
        <v>8102</v>
      </c>
      <c r="O290" s="414" t="s">
        <v>303</v>
      </c>
      <c r="P290" s="414"/>
      <c r="Q290" s="414"/>
      <c r="R290" s="108"/>
      <c r="S290" s="41">
        <v>33</v>
      </c>
      <c r="T290" s="41">
        <v>42.92</v>
      </c>
      <c r="U290" s="17"/>
      <c r="V290" s="16"/>
      <c r="W290" s="16"/>
    </row>
    <row r="291" spans="1:23" ht="49.9" customHeight="1" x14ac:dyDescent="0.65">
      <c r="A291" s="69"/>
      <c r="B291" s="693" t="s">
        <v>289</v>
      </c>
      <c r="C291" s="629"/>
      <c r="D291" s="629"/>
      <c r="E291" s="629"/>
      <c r="F291" s="629"/>
      <c r="G291" s="694"/>
      <c r="H291" s="17"/>
      <c r="I291" s="16"/>
      <c r="J291" s="16"/>
      <c r="N291" s="661" t="s">
        <v>287</v>
      </c>
      <c r="O291" s="662"/>
      <c r="P291" s="662"/>
      <c r="Q291" s="662"/>
      <c r="R291" s="662"/>
      <c r="S291" s="662"/>
      <c r="T291" s="662"/>
      <c r="V291" s="14"/>
      <c r="W291" s="14"/>
    </row>
    <row r="292" spans="1:23" ht="49.9" customHeight="1" x14ac:dyDescent="0.7">
      <c r="A292" s="99">
        <v>764</v>
      </c>
      <c r="B292" s="22" t="s">
        <v>549</v>
      </c>
      <c r="C292" s="21"/>
      <c r="D292" s="34"/>
      <c r="E292" s="18"/>
      <c r="F292" s="18">
        <v>25.73</v>
      </c>
      <c r="G292" s="44">
        <f>J292</f>
        <v>33.236363636363635</v>
      </c>
      <c r="H292" s="17">
        <f>F292-0.6</f>
        <v>25.13</v>
      </c>
      <c r="I292" s="16">
        <f>SUM(H292/0.77)</f>
        <v>32.636363636363633</v>
      </c>
      <c r="J292" s="16">
        <f>SUM(I292+0.6)</f>
        <v>33.236363636363635</v>
      </c>
      <c r="N292" s="230"/>
      <c r="O292" s="622" t="s">
        <v>294</v>
      </c>
      <c r="P292" s="622"/>
      <c r="Q292" s="622"/>
      <c r="R292" s="622"/>
      <c r="S292" s="622"/>
      <c r="T292" s="622"/>
      <c r="V292" s="14"/>
      <c r="W292" s="14"/>
    </row>
    <row r="293" spans="1:23" ht="49.9" customHeight="1" x14ac:dyDescent="0.6">
      <c r="A293" s="23">
        <v>760</v>
      </c>
      <c r="B293" s="22" t="s">
        <v>30</v>
      </c>
      <c r="C293" s="21"/>
      <c r="D293" s="34"/>
      <c r="E293" s="18"/>
      <c r="F293" s="18">
        <v>19.02</v>
      </c>
      <c r="G293" s="44">
        <f>J293</f>
        <v>24.522077922077919</v>
      </c>
      <c r="H293" s="17">
        <f>F293-0.6</f>
        <v>18.419999999999998</v>
      </c>
      <c r="I293" s="16">
        <f>SUM(H293/0.77)</f>
        <v>23.922077922077918</v>
      </c>
      <c r="J293" s="16">
        <f>SUM(I293+0.6)</f>
        <v>24.522077922077919</v>
      </c>
      <c r="N293" s="233" t="s">
        <v>519</v>
      </c>
      <c r="O293" s="666" t="s">
        <v>513</v>
      </c>
      <c r="P293" s="666"/>
      <c r="Q293" s="666"/>
      <c r="R293" s="18"/>
      <c r="S293" s="18">
        <v>37.76</v>
      </c>
      <c r="T293" s="18">
        <f>W293</f>
        <v>48.859740259740256</v>
      </c>
      <c r="U293" s="16">
        <f t="shared" ref="U293:U309" si="88">S293-0.6</f>
        <v>37.159999999999997</v>
      </c>
      <c r="V293" s="14">
        <f>SUM(U293/0.77)</f>
        <v>48.259740259740255</v>
      </c>
      <c r="W293" s="14">
        <f t="shared" ref="W293:W309" si="89">SUM(V293+0.6)</f>
        <v>48.859740259740256</v>
      </c>
    </row>
    <row r="294" spans="1:23" ht="49.9" customHeight="1" x14ac:dyDescent="0.7">
      <c r="A294" s="60"/>
      <c r="B294" s="215" t="s">
        <v>40</v>
      </c>
      <c r="C294" s="27"/>
      <c r="D294" s="26"/>
      <c r="E294" s="64" t="s">
        <v>33</v>
      </c>
      <c r="F294" s="24"/>
      <c r="G294" s="24"/>
      <c r="H294" s="17"/>
      <c r="I294" s="16"/>
      <c r="J294" s="16"/>
      <c r="N294" s="233">
        <v>8000</v>
      </c>
      <c r="O294" s="666" t="s">
        <v>295</v>
      </c>
      <c r="P294" s="666"/>
      <c r="Q294" s="666"/>
      <c r="R294" s="18">
        <v>14</v>
      </c>
      <c r="S294" s="18">
        <v>40</v>
      </c>
      <c r="T294" s="18">
        <f>W294</f>
        <v>51.76883116883117</v>
      </c>
      <c r="U294" s="16">
        <f t="shared" si="88"/>
        <v>39.4</v>
      </c>
      <c r="V294" s="426">
        <f>SUM(U294/0.77)</f>
        <v>51.168831168831169</v>
      </c>
      <c r="W294" s="14">
        <f t="shared" si="89"/>
        <v>51.76883116883117</v>
      </c>
    </row>
    <row r="295" spans="1:23" ht="49.9" customHeight="1" x14ac:dyDescent="0.6">
      <c r="A295" s="23">
        <v>5079</v>
      </c>
      <c r="B295" s="22" t="s">
        <v>39</v>
      </c>
      <c r="C295" s="21"/>
      <c r="D295" s="30"/>
      <c r="E295" s="18"/>
      <c r="F295" s="23">
        <v>18.73</v>
      </c>
      <c r="G295" s="44">
        <f>J295</f>
        <v>24.145454545454545</v>
      </c>
      <c r="H295" s="17">
        <f t="shared" ref="H295:H307" si="90">F295-0.6</f>
        <v>18.13</v>
      </c>
      <c r="I295" s="16">
        <f t="shared" ref="I295:I307" si="91">SUM(H295/0.77)</f>
        <v>23.545454545454543</v>
      </c>
      <c r="J295" s="16">
        <f t="shared" ref="J295:J307" si="92">SUM(I295+0.6)</f>
        <v>24.145454545454545</v>
      </c>
      <c r="N295" s="233">
        <v>8001</v>
      </c>
      <c r="O295" s="740" t="s">
        <v>296</v>
      </c>
      <c r="P295" s="740"/>
      <c r="Q295" s="740"/>
      <c r="R295" s="18">
        <v>14</v>
      </c>
      <c r="S295" s="18">
        <v>40</v>
      </c>
      <c r="T295" s="18">
        <f>W295</f>
        <v>51.76883116883117</v>
      </c>
      <c r="U295" s="16">
        <f t="shared" si="88"/>
        <v>39.4</v>
      </c>
      <c r="V295" s="426">
        <f>SUM(U295/0.77)</f>
        <v>51.168831168831169</v>
      </c>
      <c r="W295" s="14">
        <f t="shared" si="89"/>
        <v>51.76883116883117</v>
      </c>
    </row>
    <row r="296" spans="1:23" ht="49.9" customHeight="1" x14ac:dyDescent="0.7">
      <c r="A296" s="60"/>
      <c r="B296" s="215" t="s">
        <v>38</v>
      </c>
      <c r="C296" s="27"/>
      <c r="D296" s="26"/>
      <c r="E296" s="429" t="s">
        <v>33</v>
      </c>
      <c r="F296" s="24"/>
      <c r="G296" s="24"/>
      <c r="H296" s="17">
        <f t="shared" si="90"/>
        <v>-0.6</v>
      </c>
      <c r="I296" s="16">
        <f t="shared" si="91"/>
        <v>-0.77922077922077915</v>
      </c>
      <c r="J296" s="16">
        <f t="shared" si="92"/>
        <v>-0.17922077922077917</v>
      </c>
      <c r="N296" s="265"/>
      <c r="O296" s="664" t="s">
        <v>475</v>
      </c>
      <c r="P296" s="664"/>
      <c r="Q296" s="664"/>
      <c r="R296" s="664"/>
      <c r="S296" s="664"/>
      <c r="T296" s="664"/>
      <c r="U296" s="16">
        <f t="shared" si="88"/>
        <v>-0.6</v>
      </c>
      <c r="V296" s="426"/>
      <c r="W296" s="14">
        <f t="shared" si="89"/>
        <v>0.6</v>
      </c>
    </row>
    <row r="297" spans="1:23" ht="49.9" customHeight="1" x14ac:dyDescent="0.6">
      <c r="A297" s="23">
        <v>781</v>
      </c>
      <c r="B297" s="22" t="s">
        <v>21</v>
      </c>
      <c r="C297" s="21"/>
      <c r="D297" s="34"/>
      <c r="E297" s="18"/>
      <c r="F297" s="18">
        <v>22.44</v>
      </c>
      <c r="G297" s="44">
        <f>J297</f>
        <v>28.963636363636365</v>
      </c>
      <c r="H297" s="17">
        <f t="shared" si="90"/>
        <v>21.84</v>
      </c>
      <c r="I297" s="16">
        <f t="shared" si="91"/>
        <v>28.363636363636363</v>
      </c>
      <c r="J297" s="16">
        <f t="shared" si="92"/>
        <v>28.963636363636365</v>
      </c>
      <c r="N297" s="233" t="s">
        <v>481</v>
      </c>
      <c r="O297" s="264" t="s">
        <v>531</v>
      </c>
      <c r="P297" s="264"/>
      <c r="Q297" s="264"/>
      <c r="R297" s="18"/>
      <c r="S297" s="18">
        <v>63.5</v>
      </c>
      <c r="T297" s="18">
        <f>W297</f>
        <v>82.28831168831168</v>
      </c>
      <c r="U297" s="16">
        <f t="shared" si="88"/>
        <v>62.9</v>
      </c>
      <c r="V297" s="426">
        <f>SUM(U297/0.77)</f>
        <v>81.688311688311686</v>
      </c>
      <c r="W297" s="14">
        <f t="shared" si="89"/>
        <v>82.28831168831168</v>
      </c>
    </row>
    <row r="298" spans="1:23" ht="49.9" customHeight="1" x14ac:dyDescent="0.6">
      <c r="A298" s="23">
        <v>787</v>
      </c>
      <c r="B298" s="22" t="s">
        <v>30</v>
      </c>
      <c r="C298" s="21"/>
      <c r="D298" s="34"/>
      <c r="E298" s="18"/>
      <c r="F298" s="18">
        <v>20.52</v>
      </c>
      <c r="G298" s="44">
        <f>J298</f>
        <v>26.470129870129867</v>
      </c>
      <c r="H298" s="17">
        <f t="shared" si="90"/>
        <v>19.919999999999998</v>
      </c>
      <c r="I298" s="16">
        <f t="shared" si="91"/>
        <v>25.870129870129865</v>
      </c>
      <c r="J298" s="16">
        <f t="shared" si="92"/>
        <v>26.470129870129867</v>
      </c>
      <c r="N298" s="233" t="s">
        <v>483</v>
      </c>
      <c r="O298" s="264" t="s">
        <v>477</v>
      </c>
      <c r="P298" s="264"/>
      <c r="Q298" s="264"/>
      <c r="R298" s="18"/>
      <c r="S298" s="18">
        <v>63.5</v>
      </c>
      <c r="T298" s="18">
        <f>W298</f>
        <v>82.28831168831168</v>
      </c>
      <c r="U298" s="16">
        <f t="shared" si="88"/>
        <v>62.9</v>
      </c>
      <c r="V298" s="426">
        <f>SUM(U298/0.77)</f>
        <v>81.688311688311686</v>
      </c>
      <c r="W298" s="14">
        <f t="shared" si="89"/>
        <v>82.28831168831168</v>
      </c>
    </row>
    <row r="299" spans="1:23" ht="49.9" customHeight="1" x14ac:dyDescent="0.7">
      <c r="A299" s="60"/>
      <c r="B299" s="215" t="s">
        <v>34</v>
      </c>
      <c r="C299" s="27"/>
      <c r="D299" s="26"/>
      <c r="E299" s="430" t="s">
        <v>33</v>
      </c>
      <c r="F299" s="24"/>
      <c r="G299" s="24"/>
      <c r="H299" s="17">
        <f t="shared" si="90"/>
        <v>-0.6</v>
      </c>
      <c r="I299" s="16">
        <f t="shared" si="91"/>
        <v>-0.77922077922077915</v>
      </c>
      <c r="J299" s="16">
        <f t="shared" si="92"/>
        <v>-0.17922077922077917</v>
      </c>
      <c r="N299" s="233" t="s">
        <v>482</v>
      </c>
      <c r="O299" s="264" t="s">
        <v>476</v>
      </c>
      <c r="P299" s="264"/>
      <c r="Q299" s="264"/>
      <c r="R299" s="18"/>
      <c r="S299" s="18">
        <v>63.5</v>
      </c>
      <c r="T299" s="18">
        <f>W299</f>
        <v>82.28831168831168</v>
      </c>
      <c r="U299" s="16">
        <f t="shared" si="88"/>
        <v>62.9</v>
      </c>
      <c r="V299" s="426">
        <f>SUM(U299/0.77)</f>
        <v>81.688311688311686</v>
      </c>
      <c r="W299" s="14">
        <f t="shared" si="89"/>
        <v>82.28831168831168</v>
      </c>
    </row>
    <row r="300" spans="1:23" ht="49.9" customHeight="1" x14ac:dyDescent="0.6">
      <c r="A300" s="23">
        <v>790</v>
      </c>
      <c r="B300" s="22" t="s">
        <v>21</v>
      </c>
      <c r="C300" s="21"/>
      <c r="D300" s="34"/>
      <c r="E300" s="18"/>
      <c r="F300" s="18">
        <v>22.44</v>
      </c>
      <c r="G300" s="44">
        <f>J300</f>
        <v>28.963636363636365</v>
      </c>
      <c r="H300" s="17">
        <f t="shared" si="90"/>
        <v>21.84</v>
      </c>
      <c r="I300" s="16">
        <f t="shared" si="91"/>
        <v>28.363636363636363</v>
      </c>
      <c r="J300" s="16">
        <f t="shared" si="92"/>
        <v>28.963636363636365</v>
      </c>
      <c r="N300" s="265"/>
      <c r="O300" s="664" t="s">
        <v>309</v>
      </c>
      <c r="P300" s="664"/>
      <c r="Q300" s="664"/>
      <c r="R300" s="664"/>
      <c r="S300" s="664"/>
      <c r="T300" s="664"/>
      <c r="U300" s="16">
        <f t="shared" si="88"/>
        <v>-0.6</v>
      </c>
      <c r="V300" s="426"/>
      <c r="W300" s="14">
        <f t="shared" si="89"/>
        <v>0.6</v>
      </c>
    </row>
    <row r="301" spans="1:23" ht="49.9" customHeight="1" x14ac:dyDescent="0.6">
      <c r="A301" s="23">
        <v>797</v>
      </c>
      <c r="B301" s="22" t="s">
        <v>30</v>
      </c>
      <c r="C301" s="21"/>
      <c r="D301" s="34"/>
      <c r="E301" s="18"/>
      <c r="F301" s="18">
        <v>20.52</v>
      </c>
      <c r="G301" s="44">
        <f>J301</f>
        <v>26.470129870129867</v>
      </c>
      <c r="H301" s="17">
        <f t="shared" si="90"/>
        <v>19.919999999999998</v>
      </c>
      <c r="I301" s="16">
        <f t="shared" si="91"/>
        <v>25.870129870129865</v>
      </c>
      <c r="J301" s="16">
        <f t="shared" si="92"/>
        <v>26.470129870129867</v>
      </c>
      <c r="N301" s="233" t="s">
        <v>311</v>
      </c>
      <c r="O301" s="264" t="s">
        <v>310</v>
      </c>
      <c r="P301" s="264"/>
      <c r="Q301" s="264"/>
      <c r="R301" s="18"/>
      <c r="S301" s="18">
        <v>59</v>
      </c>
      <c r="T301" s="18">
        <f>W301</f>
        <v>76.44415584415583</v>
      </c>
      <c r="U301" s="16">
        <f t="shared" si="88"/>
        <v>58.4</v>
      </c>
      <c r="V301" s="426">
        <f>SUM(U301/0.77)</f>
        <v>75.844155844155836</v>
      </c>
      <c r="W301" s="14">
        <f t="shared" si="89"/>
        <v>76.44415584415583</v>
      </c>
    </row>
    <row r="302" spans="1:23" ht="49.9" customHeight="1" x14ac:dyDescent="0.7">
      <c r="A302" s="51"/>
      <c r="B302" s="220" t="s">
        <v>29</v>
      </c>
      <c r="C302" s="27"/>
      <c r="D302" s="26"/>
      <c r="E302" s="54"/>
      <c r="F302" s="430"/>
      <c r="G302" s="431"/>
      <c r="H302" s="17">
        <f t="shared" si="90"/>
        <v>-0.6</v>
      </c>
      <c r="I302" s="16">
        <f t="shared" si="91"/>
        <v>-0.77922077922077915</v>
      </c>
      <c r="J302" s="16">
        <f t="shared" si="92"/>
        <v>-0.17922077922077917</v>
      </c>
      <c r="N302" s="233" t="s">
        <v>479</v>
      </c>
      <c r="O302" s="264" t="s">
        <v>480</v>
      </c>
      <c r="P302" s="264"/>
      <c r="Q302" s="264"/>
      <c r="R302" s="18"/>
      <c r="S302" s="18">
        <v>59</v>
      </c>
      <c r="T302" s="18">
        <f>W302</f>
        <v>76.44415584415583</v>
      </c>
      <c r="U302" s="16">
        <f t="shared" si="88"/>
        <v>58.4</v>
      </c>
      <c r="V302" s="426">
        <f>SUM(U302/0.77)</f>
        <v>75.844155844155836</v>
      </c>
      <c r="W302" s="14">
        <f t="shared" si="89"/>
        <v>76.44415584415583</v>
      </c>
    </row>
    <row r="303" spans="1:23" ht="49.9" customHeight="1" x14ac:dyDescent="0.6">
      <c r="A303" s="23">
        <v>4479</v>
      </c>
      <c r="B303" s="22" t="s">
        <v>21</v>
      </c>
      <c r="C303" s="21"/>
      <c r="D303" s="34"/>
      <c r="E303" s="34"/>
      <c r="F303" s="23">
        <v>24.23</v>
      </c>
      <c r="G303" s="44">
        <f>J303</f>
        <v>31.288311688311687</v>
      </c>
      <c r="H303" s="17">
        <f t="shared" si="90"/>
        <v>23.63</v>
      </c>
      <c r="I303" s="16">
        <f t="shared" si="91"/>
        <v>30.688311688311686</v>
      </c>
      <c r="J303" s="16">
        <f t="shared" si="92"/>
        <v>31.288311688311687</v>
      </c>
      <c r="N303" s="233" t="s">
        <v>485</v>
      </c>
      <c r="O303" s="264" t="s">
        <v>484</v>
      </c>
      <c r="P303" s="264"/>
      <c r="Q303" s="264"/>
      <c r="R303" s="18">
        <v>8</v>
      </c>
      <c r="S303" s="18">
        <v>51</v>
      </c>
      <c r="T303" s="18">
        <f>W303</f>
        <v>66.054545454545448</v>
      </c>
      <c r="U303" s="16">
        <f t="shared" si="88"/>
        <v>50.4</v>
      </c>
      <c r="V303" s="426">
        <f>SUM(U303/0.77)</f>
        <v>65.454545454545453</v>
      </c>
      <c r="W303" s="14">
        <f t="shared" si="89"/>
        <v>66.054545454545448</v>
      </c>
    </row>
    <row r="304" spans="1:23" ht="49.9" customHeight="1" x14ac:dyDescent="0.7">
      <c r="A304" s="209"/>
      <c r="B304" s="221" t="s">
        <v>223</v>
      </c>
      <c r="C304" s="74"/>
      <c r="D304" s="194"/>
      <c r="E304" s="189" t="s">
        <v>298</v>
      </c>
      <c r="F304" s="208"/>
      <c r="G304" s="194"/>
      <c r="H304" s="17">
        <f t="shared" si="90"/>
        <v>-0.6</v>
      </c>
      <c r="I304" s="16">
        <f t="shared" si="91"/>
        <v>-0.77922077922077915</v>
      </c>
      <c r="J304" s="16">
        <f t="shared" si="92"/>
        <v>-0.17922077922077917</v>
      </c>
      <c r="N304" s="230"/>
      <c r="O304" s="629" t="s">
        <v>320</v>
      </c>
      <c r="P304" s="630"/>
      <c r="Q304" s="630"/>
      <c r="R304" s="630"/>
      <c r="S304" s="630"/>
      <c r="T304" s="630"/>
      <c r="U304" s="16">
        <f t="shared" si="88"/>
        <v>-0.6</v>
      </c>
      <c r="W304" s="14">
        <f t="shared" si="89"/>
        <v>0.6</v>
      </c>
    </row>
    <row r="305" spans="1:23" ht="49.9" customHeight="1" x14ac:dyDescent="0.6">
      <c r="A305" s="23">
        <v>5077</v>
      </c>
      <c r="B305" s="21" t="s">
        <v>21</v>
      </c>
      <c r="C305" s="21"/>
      <c r="D305" s="34"/>
      <c r="E305" s="18"/>
      <c r="F305" s="18">
        <v>32.94</v>
      </c>
      <c r="G305" s="18">
        <f>J305</f>
        <v>42.599999999999994</v>
      </c>
      <c r="H305" s="17">
        <f t="shared" si="90"/>
        <v>32.339999999999996</v>
      </c>
      <c r="I305" s="16">
        <f t="shared" si="91"/>
        <v>41.999999999999993</v>
      </c>
      <c r="J305" s="16">
        <f t="shared" si="92"/>
        <v>42.599999999999994</v>
      </c>
      <c r="N305" s="23">
        <v>4862</v>
      </c>
      <c r="O305" s="415" t="s">
        <v>322</v>
      </c>
      <c r="P305" s="415"/>
      <c r="Q305" s="415"/>
      <c r="R305" s="18">
        <v>10</v>
      </c>
      <c r="S305" s="18">
        <v>33</v>
      </c>
      <c r="T305" s="18">
        <f>W305</f>
        <v>42.677922077922076</v>
      </c>
      <c r="U305" s="16">
        <f t="shared" si="88"/>
        <v>32.4</v>
      </c>
      <c r="V305" s="12">
        <f>SUM(U305/0.77)</f>
        <v>42.077922077922075</v>
      </c>
      <c r="W305" s="14">
        <f t="shared" si="89"/>
        <v>42.677922077922076</v>
      </c>
    </row>
    <row r="306" spans="1:23" ht="49.9" customHeight="1" x14ac:dyDescent="0.6">
      <c r="A306" s="23">
        <v>5078</v>
      </c>
      <c r="B306" s="246" t="s">
        <v>56</v>
      </c>
      <c r="C306" s="21"/>
      <c r="D306" s="34"/>
      <c r="E306" s="18"/>
      <c r="F306" s="18">
        <v>27.79</v>
      </c>
      <c r="G306" s="18">
        <f>J306</f>
        <v>35.911688311688309</v>
      </c>
      <c r="H306" s="17">
        <f t="shared" si="90"/>
        <v>27.189999999999998</v>
      </c>
      <c r="I306" s="16">
        <f t="shared" si="91"/>
        <v>35.311688311688307</v>
      </c>
      <c r="J306" s="16">
        <f t="shared" si="92"/>
        <v>35.911688311688309</v>
      </c>
      <c r="N306" s="23">
        <v>4864</v>
      </c>
      <c r="O306" s="415" t="s">
        <v>321</v>
      </c>
      <c r="P306" s="415"/>
      <c r="Q306" s="415"/>
      <c r="R306" s="18">
        <v>10</v>
      </c>
      <c r="S306" s="18">
        <v>33</v>
      </c>
      <c r="T306" s="18">
        <f>W306</f>
        <v>42.677922077922076</v>
      </c>
      <c r="U306" s="16">
        <f t="shared" si="88"/>
        <v>32.4</v>
      </c>
      <c r="V306" s="12">
        <f>SUM(U306/0.77)</f>
        <v>42.077922077922075</v>
      </c>
      <c r="W306" s="14">
        <f t="shared" si="89"/>
        <v>42.677922077922076</v>
      </c>
    </row>
    <row r="307" spans="1:23" ht="49.9" customHeight="1" x14ac:dyDescent="0.6">
      <c r="A307" s="690" t="s">
        <v>28</v>
      </c>
      <c r="B307" s="691"/>
      <c r="C307" s="691"/>
      <c r="D307" s="691"/>
      <c r="E307" s="691"/>
      <c r="F307" s="691"/>
      <c r="G307" s="692"/>
      <c r="H307" s="17">
        <f t="shared" si="90"/>
        <v>-0.6</v>
      </c>
      <c r="I307" s="16">
        <f t="shared" si="91"/>
        <v>-0.77922077922077915</v>
      </c>
      <c r="J307" s="16">
        <f t="shared" si="92"/>
        <v>-0.17922077922077917</v>
      </c>
      <c r="N307" s="23">
        <v>4861</v>
      </c>
      <c r="O307" s="415" t="s">
        <v>328</v>
      </c>
      <c r="P307" s="415"/>
      <c r="Q307" s="415"/>
      <c r="R307" s="18">
        <v>10</v>
      </c>
      <c r="S307" s="18">
        <v>33</v>
      </c>
      <c r="T307" s="18">
        <f>W307</f>
        <v>42.677922077922076</v>
      </c>
      <c r="U307" s="16">
        <f t="shared" si="88"/>
        <v>32.4</v>
      </c>
      <c r="V307" s="12">
        <f>SUM(U307/0.77)</f>
        <v>42.077922077922075</v>
      </c>
      <c r="W307" s="14">
        <f t="shared" si="89"/>
        <v>42.677922077922076</v>
      </c>
    </row>
    <row r="308" spans="1:23" ht="49.9" customHeight="1" x14ac:dyDescent="0.7">
      <c r="A308" s="358"/>
      <c r="B308" s="688" t="s">
        <v>232</v>
      </c>
      <c r="C308" s="688"/>
      <c r="D308" s="689"/>
      <c r="E308" s="47"/>
      <c r="F308" s="47"/>
      <c r="G308" s="45"/>
      <c r="H308" s="17"/>
      <c r="I308" s="16"/>
      <c r="J308" s="16"/>
      <c r="N308" s="23">
        <v>4863</v>
      </c>
      <c r="O308" s="415" t="s">
        <v>329</v>
      </c>
      <c r="P308" s="415"/>
      <c r="Q308" s="415"/>
      <c r="R308" s="18">
        <v>10</v>
      </c>
      <c r="S308" s="18">
        <v>33</v>
      </c>
      <c r="T308" s="18">
        <f>W308</f>
        <v>42.677922077922076</v>
      </c>
      <c r="U308" s="16">
        <f t="shared" si="88"/>
        <v>32.4</v>
      </c>
      <c r="V308" s="12">
        <f>SUM(U308/0.77)</f>
        <v>42.077922077922075</v>
      </c>
      <c r="W308" s="14">
        <f t="shared" si="89"/>
        <v>42.677922077922076</v>
      </c>
    </row>
    <row r="309" spans="1:23" ht="49.9" customHeight="1" x14ac:dyDescent="0.7">
      <c r="A309" s="214"/>
      <c r="B309" s="220" t="s">
        <v>27</v>
      </c>
      <c r="C309" s="27"/>
      <c r="D309" s="27"/>
      <c r="E309" s="32"/>
      <c r="F309" s="32"/>
      <c r="G309" s="73"/>
      <c r="H309" s="17"/>
      <c r="I309" s="16"/>
      <c r="J309" s="16">
        <f>SUM(I309+0.36)</f>
        <v>0.36</v>
      </c>
      <c r="N309" s="230"/>
      <c r="O309" s="622" t="s">
        <v>442</v>
      </c>
      <c r="P309" s="622"/>
      <c r="Q309" s="622"/>
      <c r="R309" s="622"/>
      <c r="S309" s="622"/>
      <c r="T309" s="622"/>
      <c r="U309" s="16">
        <f t="shared" si="88"/>
        <v>-0.6</v>
      </c>
      <c r="W309" s="14">
        <f t="shared" si="89"/>
        <v>0.6</v>
      </c>
    </row>
    <row r="310" spans="1:23" ht="49.9" customHeight="1" x14ac:dyDescent="0.6">
      <c r="A310" s="23">
        <v>1020</v>
      </c>
      <c r="B310" s="21" t="s">
        <v>23</v>
      </c>
      <c r="C310" s="21"/>
      <c r="D310" s="20"/>
      <c r="E310" s="34"/>
      <c r="F310" s="18">
        <v>36.229999999999997</v>
      </c>
      <c r="G310" s="18">
        <f>J310</f>
        <v>46.872727272727268</v>
      </c>
      <c r="H310" s="17">
        <f>F310-0.6</f>
        <v>35.629999999999995</v>
      </c>
      <c r="I310" s="16">
        <f>SUM(H310/0.77)</f>
        <v>46.272727272727266</v>
      </c>
      <c r="J310" s="16">
        <f>SUM(I310+0.6)</f>
        <v>46.872727272727268</v>
      </c>
      <c r="N310" s="23">
        <v>4858</v>
      </c>
      <c r="O310" s="415" t="s">
        <v>443</v>
      </c>
      <c r="P310" s="415"/>
      <c r="Q310" s="415"/>
      <c r="R310" s="18"/>
      <c r="S310" s="108">
        <v>30</v>
      </c>
      <c r="T310" s="108">
        <f>W310</f>
        <v>38.916233766233766</v>
      </c>
      <c r="U310" s="16">
        <f>S310-0.15</f>
        <v>29.85</v>
      </c>
      <c r="V310" s="12">
        <f>SUM(U310/0.77)</f>
        <v>38.766233766233768</v>
      </c>
      <c r="W310" s="14">
        <f>SUM(V310+0.15)</f>
        <v>38.916233766233766</v>
      </c>
    </row>
    <row r="311" spans="1:23" ht="49.9" customHeight="1" x14ac:dyDescent="0.7">
      <c r="A311" s="69"/>
      <c r="B311" s="215" t="s">
        <v>26</v>
      </c>
      <c r="C311" s="27"/>
      <c r="D311" s="27"/>
      <c r="E311" s="27"/>
      <c r="F311" s="27"/>
      <c r="G311" s="73"/>
      <c r="H311" s="17"/>
      <c r="I311" s="16"/>
      <c r="J311" s="16"/>
      <c r="N311" s="23">
        <v>4859</v>
      </c>
      <c r="O311" s="415" t="s">
        <v>444</v>
      </c>
      <c r="P311" s="415"/>
      <c r="Q311" s="415"/>
      <c r="R311" s="18"/>
      <c r="S311" s="108">
        <v>30</v>
      </c>
      <c r="T311" s="108">
        <f>W311</f>
        <v>38.916233766233766</v>
      </c>
      <c r="U311" s="16">
        <f>S311-0.15</f>
        <v>29.85</v>
      </c>
      <c r="V311" s="12">
        <f>SUM(U311/0.77)</f>
        <v>38.766233766233768</v>
      </c>
      <c r="W311" s="14">
        <f>SUM(V311+0.15)</f>
        <v>38.916233766233766</v>
      </c>
    </row>
    <row r="312" spans="1:23" ht="49.9" customHeight="1" x14ac:dyDescent="0.7">
      <c r="A312" s="23">
        <v>1024</v>
      </c>
      <c r="B312" s="21" t="s">
        <v>23</v>
      </c>
      <c r="C312" s="21"/>
      <c r="D312" s="20"/>
      <c r="E312" s="34"/>
      <c r="F312" s="18">
        <v>36.229999999999997</v>
      </c>
      <c r="G312" s="18">
        <f>J312</f>
        <v>46.872727272727268</v>
      </c>
      <c r="H312" s="17">
        <f>F312-0.6</f>
        <v>35.629999999999995</v>
      </c>
      <c r="I312" s="16">
        <f>SUM(H312/0.77)</f>
        <v>46.272727272727266</v>
      </c>
      <c r="J312" s="16">
        <f>SUM(I312+0.6)</f>
        <v>46.872727272727268</v>
      </c>
      <c r="N312" s="230"/>
      <c r="O312" s="622" t="s">
        <v>308</v>
      </c>
      <c r="P312" s="622"/>
      <c r="Q312" s="622"/>
      <c r="R312" s="622"/>
      <c r="S312" s="622"/>
      <c r="T312" s="622"/>
      <c r="U312" s="16">
        <f>S312-0.6</f>
        <v>-0.6</v>
      </c>
      <c r="W312" s="14">
        <f>SUM(V312+0.6)</f>
        <v>0.6</v>
      </c>
    </row>
    <row r="313" spans="1:23" ht="49.9" customHeight="1" x14ac:dyDescent="0.7">
      <c r="A313" s="69"/>
      <c r="B313" s="215" t="s">
        <v>25</v>
      </c>
      <c r="C313" s="27"/>
      <c r="D313" s="27"/>
      <c r="E313" s="27"/>
      <c r="F313" s="27"/>
      <c r="G313" s="73"/>
      <c r="H313" s="17"/>
      <c r="I313" s="16"/>
      <c r="J313" s="16"/>
      <c r="N313" s="23">
        <v>8151</v>
      </c>
      <c r="O313" s="666" t="s">
        <v>323</v>
      </c>
      <c r="P313" s="666"/>
      <c r="Q313" s="666"/>
      <c r="R313" s="100"/>
      <c r="S313" s="18">
        <v>47</v>
      </c>
      <c r="T313" s="18">
        <f>W313</f>
        <v>60.859740259740256</v>
      </c>
      <c r="U313" s="16">
        <f>S313-0.6</f>
        <v>46.4</v>
      </c>
      <c r="V313" s="12">
        <f>SUM(U313/0.77)</f>
        <v>60.259740259740255</v>
      </c>
      <c r="W313" s="14">
        <f>SUM(V313+0.6)</f>
        <v>60.859740259740256</v>
      </c>
    </row>
    <row r="314" spans="1:23" ht="49.9" customHeight="1" x14ac:dyDescent="0.6">
      <c r="A314" s="23">
        <v>1022</v>
      </c>
      <c r="B314" s="42" t="s">
        <v>23</v>
      </c>
      <c r="C314" s="42"/>
      <c r="D314" s="43"/>
      <c r="E314" s="34"/>
      <c r="F314" s="18">
        <v>36.229999999999997</v>
      </c>
      <c r="G314" s="41">
        <f>J314</f>
        <v>46.872727272727268</v>
      </c>
      <c r="H314" s="17">
        <f>F314-0.6</f>
        <v>35.629999999999995</v>
      </c>
      <c r="I314" s="16">
        <f>SUM(H314/0.77)</f>
        <v>46.272727272727266</v>
      </c>
      <c r="J314" s="16">
        <f>SUM(I314+0.6)</f>
        <v>46.872727272727268</v>
      </c>
      <c r="N314" s="23">
        <v>8150</v>
      </c>
      <c r="O314" s="666" t="s">
        <v>324</v>
      </c>
      <c r="P314" s="666"/>
      <c r="Q314" s="666"/>
      <c r="R314" s="100"/>
      <c r="S314" s="18">
        <v>47</v>
      </c>
      <c r="T314" s="18">
        <f>W314</f>
        <v>60.859740259740256</v>
      </c>
      <c r="U314" s="16">
        <f>S314-0.6</f>
        <v>46.4</v>
      </c>
      <c r="V314" s="12">
        <f>SUM(U314/0.77)</f>
        <v>60.259740259740255</v>
      </c>
      <c r="W314" s="14">
        <f>SUM(V314+0.6)</f>
        <v>60.859740259740256</v>
      </c>
    </row>
    <row r="315" spans="1:23" ht="49.9" customHeight="1" x14ac:dyDescent="0.7">
      <c r="A315" s="69"/>
      <c r="B315" s="215" t="s">
        <v>24</v>
      </c>
      <c r="C315" s="27"/>
      <c r="D315" s="27"/>
      <c r="E315" s="27"/>
      <c r="F315" s="27"/>
      <c r="G315" s="73"/>
      <c r="H315" s="17"/>
      <c r="I315" s="16"/>
      <c r="J315" s="16"/>
      <c r="N315" s="23">
        <v>8152</v>
      </c>
      <c r="O315" s="666" t="s">
        <v>493</v>
      </c>
      <c r="P315" s="666"/>
      <c r="Q315" s="666"/>
      <c r="R315" s="100"/>
      <c r="S315" s="18">
        <v>47</v>
      </c>
      <c r="T315" s="18">
        <f>W315</f>
        <v>60.859740259740256</v>
      </c>
      <c r="U315" s="16">
        <f>S315-0.6</f>
        <v>46.4</v>
      </c>
      <c r="V315" s="12">
        <f>SUM(U315/0.77)</f>
        <v>60.259740259740255</v>
      </c>
      <c r="W315" s="14">
        <f>SUM(V315+0.6)</f>
        <v>60.859740259740256</v>
      </c>
    </row>
    <row r="316" spans="1:23" ht="49.9" customHeight="1" x14ac:dyDescent="0.6">
      <c r="A316" s="23">
        <v>1026</v>
      </c>
      <c r="B316" s="666" t="s">
        <v>23</v>
      </c>
      <c r="C316" s="666"/>
      <c r="D316" s="666"/>
      <c r="E316" s="18"/>
      <c r="F316" s="18">
        <v>36.229999999999997</v>
      </c>
      <c r="G316" s="18">
        <f>J316</f>
        <v>46.872727272727268</v>
      </c>
      <c r="H316" s="17">
        <f>F316-0.6</f>
        <v>35.629999999999995</v>
      </c>
      <c r="I316" s="16">
        <f>SUM(H316/0.77)</f>
        <v>46.272727272727266</v>
      </c>
      <c r="J316" s="16">
        <f>SUM(I316+0.6)</f>
        <v>46.872727272727268</v>
      </c>
      <c r="N316" s="23">
        <v>8159</v>
      </c>
      <c r="O316" s="666" t="s">
        <v>508</v>
      </c>
      <c r="P316" s="666"/>
      <c r="Q316" s="666"/>
      <c r="R316" s="100"/>
      <c r="S316" s="18">
        <v>47</v>
      </c>
      <c r="T316" s="18">
        <f>W316</f>
        <v>60.859740259740256</v>
      </c>
      <c r="U316" s="16">
        <f>S316-0.6</f>
        <v>46.4</v>
      </c>
      <c r="V316" s="12">
        <f>SUM(U316/0.77)</f>
        <v>60.259740259740255</v>
      </c>
      <c r="W316" s="14">
        <f>SUM(V316+0.6)</f>
        <v>60.859740259740256</v>
      </c>
    </row>
    <row r="317" spans="1:23" ht="49.9" customHeight="1" x14ac:dyDescent="0.6">
      <c r="A317" s="40"/>
      <c r="B317" s="39" t="s">
        <v>22</v>
      </c>
      <c r="C317" s="39"/>
      <c r="D317" s="38"/>
      <c r="E317" s="37"/>
      <c r="F317" s="36"/>
      <c r="G317" s="35"/>
      <c r="H317" s="17"/>
      <c r="I317" s="16"/>
      <c r="J317" s="16"/>
      <c r="N317" s="192"/>
      <c r="O317" s="665" t="s">
        <v>315</v>
      </c>
      <c r="P317" s="665"/>
      <c r="Q317" s="665"/>
      <c r="R317" s="665"/>
      <c r="S317" s="665"/>
      <c r="T317" s="665"/>
    </row>
    <row r="318" spans="1:23" ht="49.9" customHeight="1" x14ac:dyDescent="0.6">
      <c r="A318" s="23">
        <v>1170</v>
      </c>
      <c r="B318" s="22" t="s">
        <v>21</v>
      </c>
      <c r="C318" s="21"/>
      <c r="D318" s="34"/>
      <c r="E318" s="420"/>
      <c r="F318" s="18">
        <v>33.69</v>
      </c>
      <c r="G318" s="18">
        <f>J318</f>
        <v>43.574025974025972</v>
      </c>
      <c r="H318" s="17">
        <f>F318-0.6</f>
        <v>33.089999999999996</v>
      </c>
      <c r="I318" s="16">
        <f t="shared" ref="I318:I323" si="93">SUM(H318/0.77)</f>
        <v>42.97402597402597</v>
      </c>
      <c r="J318" s="16">
        <f>SUM(I318+0.6)</f>
        <v>43.574025974025972</v>
      </c>
      <c r="N318" s="23">
        <v>8200</v>
      </c>
      <c r="O318" s="252" t="s">
        <v>317</v>
      </c>
      <c r="P318" s="267"/>
      <c r="Q318" s="267"/>
      <c r="R318" s="108"/>
      <c r="S318" s="108">
        <v>114</v>
      </c>
      <c r="T318" s="108">
        <f t="shared" ref="T318:T330" si="94">W318</f>
        <v>148.00714285714284</v>
      </c>
      <c r="U318" s="16">
        <f>S318-0.15</f>
        <v>113.85</v>
      </c>
      <c r="V318" s="12">
        <f t="shared" ref="V318:V330" si="95">SUM(U318/0.77)</f>
        <v>147.85714285714283</v>
      </c>
      <c r="W318" s="12">
        <f>SUM(V318+0.15)</f>
        <v>148.00714285714284</v>
      </c>
    </row>
    <row r="319" spans="1:23" ht="49.9" customHeight="1" x14ac:dyDescent="0.6">
      <c r="A319" s="696" t="s">
        <v>20</v>
      </c>
      <c r="B319" s="697"/>
      <c r="C319" s="697"/>
      <c r="D319" s="697"/>
      <c r="E319" s="697"/>
      <c r="F319" s="697"/>
      <c r="G319" s="698"/>
      <c r="H319" s="17">
        <f>F319-0.6</f>
        <v>-0.6</v>
      </c>
      <c r="I319" s="16">
        <f t="shared" si="93"/>
        <v>-0.77922077922077915</v>
      </c>
      <c r="J319" s="16">
        <f>SUM(I319+0.6)</f>
        <v>-0.17922077922077917</v>
      </c>
      <c r="N319" s="23">
        <v>8203</v>
      </c>
      <c r="O319" s="252" t="s">
        <v>316</v>
      </c>
      <c r="P319" s="267"/>
      <c r="Q319" s="267"/>
      <c r="R319" s="108"/>
      <c r="S319" s="108">
        <v>138</v>
      </c>
      <c r="T319" s="108">
        <f t="shared" si="94"/>
        <v>179.17597402597403</v>
      </c>
      <c r="U319" s="16">
        <f>S319-0.15</f>
        <v>137.85</v>
      </c>
      <c r="V319" s="12">
        <f t="shared" si="95"/>
        <v>179.02597402597402</v>
      </c>
      <c r="W319" s="12">
        <f>SUM(V319+0.15)</f>
        <v>179.17597402597403</v>
      </c>
    </row>
    <row r="320" spans="1:23" ht="49.9" customHeight="1" x14ac:dyDescent="0.7">
      <c r="A320" s="33"/>
      <c r="B320" s="217" t="s">
        <v>19</v>
      </c>
      <c r="C320" s="32"/>
      <c r="D320" s="31"/>
      <c r="E320" s="670"/>
      <c r="F320" s="671"/>
      <c r="G320" s="671"/>
      <c r="H320" s="17">
        <f>F320-0.6</f>
        <v>-0.6</v>
      </c>
      <c r="I320" s="16">
        <f t="shared" si="93"/>
        <v>-0.77922077922077915</v>
      </c>
      <c r="J320" s="16">
        <f>SUM(I320+0.6)</f>
        <v>-0.17922077922077917</v>
      </c>
      <c r="N320" s="23">
        <v>8206</v>
      </c>
      <c r="O320" s="252" t="s">
        <v>325</v>
      </c>
      <c r="P320" s="267"/>
      <c r="Q320" s="267"/>
      <c r="R320" s="108"/>
      <c r="S320" s="108">
        <v>90</v>
      </c>
      <c r="T320" s="108">
        <f t="shared" si="94"/>
        <v>116.83831168831168</v>
      </c>
      <c r="U320" s="16">
        <f>S320-0.15</f>
        <v>89.85</v>
      </c>
      <c r="V320" s="12">
        <f t="shared" si="95"/>
        <v>116.68831168831167</v>
      </c>
      <c r="W320" s="12">
        <f>SUM(V320+0.15)</f>
        <v>116.83831168831168</v>
      </c>
    </row>
    <row r="321" spans="1:23" ht="49.9" customHeight="1" x14ac:dyDescent="0.6">
      <c r="A321" s="23">
        <v>4860</v>
      </c>
      <c r="B321" s="22" t="s">
        <v>18</v>
      </c>
      <c r="C321" s="21"/>
      <c r="D321" s="30"/>
      <c r="E321" s="20"/>
      <c r="F321" s="18">
        <v>12.91</v>
      </c>
      <c r="G321" s="18">
        <f>J321</f>
        <v>16.652727272727269</v>
      </c>
      <c r="H321" s="17">
        <f>F321-0.38</f>
        <v>12.53</v>
      </c>
      <c r="I321" s="16">
        <f t="shared" si="93"/>
        <v>16.27272727272727</v>
      </c>
      <c r="J321" s="16">
        <f>SUM(I321+0.38)</f>
        <v>16.652727272727269</v>
      </c>
      <c r="N321" s="23">
        <v>8207</v>
      </c>
      <c r="O321" s="252" t="s">
        <v>330</v>
      </c>
      <c r="P321" s="267"/>
      <c r="Q321" s="267"/>
      <c r="R321" s="108"/>
      <c r="S321" s="108">
        <v>156</v>
      </c>
      <c r="T321" s="108">
        <f t="shared" si="94"/>
        <v>202.5525974025974</v>
      </c>
      <c r="U321" s="16">
        <f>S321-0.15</f>
        <v>155.85</v>
      </c>
      <c r="V321" s="12">
        <f t="shared" si="95"/>
        <v>202.40259740259739</v>
      </c>
      <c r="W321" s="12">
        <f>SUM(V321+0.15)</f>
        <v>202.5525974025974</v>
      </c>
    </row>
    <row r="322" spans="1:23" ht="49.9" customHeight="1" x14ac:dyDescent="0.7">
      <c r="A322" s="29"/>
      <c r="B322" s="215" t="s">
        <v>17</v>
      </c>
      <c r="C322" s="27"/>
      <c r="D322" s="26"/>
      <c r="E322" s="25"/>
      <c r="F322" s="24"/>
      <c r="G322" s="24"/>
      <c r="H322" s="17">
        <f>F322-0.6</f>
        <v>-0.6</v>
      </c>
      <c r="I322" s="16">
        <f t="shared" si="93"/>
        <v>-0.77922077922077915</v>
      </c>
      <c r="J322" s="16">
        <f>SUM(I322+0.6)</f>
        <v>-0.17922077922077917</v>
      </c>
      <c r="N322" s="23">
        <v>8220</v>
      </c>
      <c r="O322" s="666" t="s">
        <v>318</v>
      </c>
      <c r="P322" s="666"/>
      <c r="Q322" s="722"/>
      <c r="R322" s="18"/>
      <c r="S322" s="18">
        <v>20</v>
      </c>
      <c r="T322" s="108">
        <f t="shared" si="94"/>
        <v>25.944058441558443</v>
      </c>
      <c r="U322" s="16">
        <f>S322-0.025</f>
        <v>19.975000000000001</v>
      </c>
      <c r="V322" s="12">
        <f t="shared" si="95"/>
        <v>25.941558441558442</v>
      </c>
      <c r="W322" s="12">
        <f>SUM(V322+0.0025)</f>
        <v>25.944058441558443</v>
      </c>
    </row>
    <row r="323" spans="1:23" ht="49.9" customHeight="1" x14ac:dyDescent="0.6">
      <c r="A323" s="23">
        <v>595</v>
      </c>
      <c r="B323" s="22" t="s">
        <v>16</v>
      </c>
      <c r="C323" s="21"/>
      <c r="D323" s="20"/>
      <c r="E323" s="19"/>
      <c r="F323" s="18">
        <v>23.82</v>
      </c>
      <c r="G323" s="18">
        <f>J323</f>
        <v>30.845454545454544</v>
      </c>
      <c r="H323" s="17">
        <f>F323-0.3</f>
        <v>23.52</v>
      </c>
      <c r="I323" s="16">
        <f t="shared" si="93"/>
        <v>30.545454545454543</v>
      </c>
      <c r="J323" s="16">
        <f>SUM(I323+0.3)</f>
        <v>30.845454545454544</v>
      </c>
      <c r="N323" s="23">
        <v>8223</v>
      </c>
      <c r="O323" s="666" t="s">
        <v>319</v>
      </c>
      <c r="P323" s="666"/>
      <c r="Q323" s="666"/>
      <c r="R323" s="18"/>
      <c r="S323" s="18">
        <v>24</v>
      </c>
      <c r="T323" s="108">
        <f t="shared" si="94"/>
        <v>31.138863636363638</v>
      </c>
      <c r="U323" s="16">
        <f>S323-0.025</f>
        <v>23.975000000000001</v>
      </c>
      <c r="V323" s="12">
        <f t="shared" si="95"/>
        <v>31.136363636363637</v>
      </c>
      <c r="W323" s="12">
        <f>SUM(V323+0.0025)</f>
        <v>31.138863636363638</v>
      </c>
    </row>
    <row r="324" spans="1:23" ht="49.9" customHeight="1" x14ac:dyDescent="0.7">
      <c r="A324" s="624" t="s">
        <v>37</v>
      </c>
      <c r="B324" s="625"/>
      <c r="C324" s="625"/>
      <c r="D324" s="625"/>
      <c r="E324" s="625"/>
      <c r="F324" s="46"/>
      <c r="G324" s="61"/>
      <c r="H324" s="17"/>
      <c r="I324" s="16"/>
      <c r="J324" s="16"/>
      <c r="N324" s="63">
        <v>8226</v>
      </c>
      <c r="O324" s="721" t="s">
        <v>326</v>
      </c>
      <c r="P324" s="721"/>
      <c r="Q324" s="721"/>
      <c r="R324" s="41"/>
      <c r="S324" s="41">
        <v>16</v>
      </c>
      <c r="T324" s="238">
        <f t="shared" si="94"/>
        <v>20.749253246753248</v>
      </c>
      <c r="U324" s="16">
        <f>S324-0.025</f>
        <v>15.975</v>
      </c>
      <c r="V324" s="12">
        <f t="shared" si="95"/>
        <v>20.746753246753247</v>
      </c>
      <c r="W324" s="12">
        <f>SUM(V324+0.0025)</f>
        <v>20.749253246753248</v>
      </c>
    </row>
    <row r="325" spans="1:23" ht="49.9" customHeight="1" x14ac:dyDescent="0.7">
      <c r="A325" s="51"/>
      <c r="B325" s="220" t="s">
        <v>36</v>
      </c>
      <c r="C325" s="27"/>
      <c r="D325" s="430"/>
      <c r="E325" s="50"/>
      <c r="F325" s="430"/>
      <c r="G325" s="431"/>
      <c r="H325" s="17"/>
      <c r="I325" s="16"/>
      <c r="J325" s="16"/>
      <c r="N325" s="23">
        <v>8227</v>
      </c>
      <c r="O325" s="722" t="s">
        <v>331</v>
      </c>
      <c r="P325" s="737"/>
      <c r="Q325" s="738"/>
      <c r="R325" s="18"/>
      <c r="S325" s="18">
        <v>27</v>
      </c>
      <c r="T325" s="108">
        <f t="shared" si="94"/>
        <v>35.034967532467533</v>
      </c>
      <c r="U325" s="16">
        <f>S325-0.025</f>
        <v>26.975000000000001</v>
      </c>
      <c r="V325" s="12">
        <f t="shared" si="95"/>
        <v>35.032467532467535</v>
      </c>
      <c r="W325" s="12">
        <f>SUM(V325+0.0025)</f>
        <v>35.034967532467533</v>
      </c>
    </row>
    <row r="326" spans="1:23" ht="49.9" customHeight="1" x14ac:dyDescent="0.6">
      <c r="A326" s="23">
        <v>2550</v>
      </c>
      <c r="B326" s="53" t="s">
        <v>21</v>
      </c>
      <c r="C326" s="52"/>
      <c r="D326" s="34"/>
      <c r="E326" s="34" t="s">
        <v>35</v>
      </c>
      <c r="F326" s="18">
        <v>32.200000000000003</v>
      </c>
      <c r="G326" s="44">
        <f>H326</f>
        <v>41.81818181818182</v>
      </c>
      <c r="H326" s="17">
        <f>F326/0.77</f>
        <v>41.81818181818182</v>
      </c>
      <c r="I326" s="16"/>
      <c r="J326" s="16"/>
      <c r="N326" s="23">
        <v>8242</v>
      </c>
      <c r="O326" s="22" t="s">
        <v>431</v>
      </c>
      <c r="P326" s="21"/>
      <c r="Q326" s="420"/>
      <c r="R326" s="18"/>
      <c r="S326" s="18">
        <v>47</v>
      </c>
      <c r="T326" s="18">
        <f t="shared" si="94"/>
        <v>60.859740259740256</v>
      </c>
      <c r="U326" s="16">
        <f>S326-0.6</f>
        <v>46.4</v>
      </c>
      <c r="V326" s="12">
        <f t="shared" si="95"/>
        <v>60.259740259740255</v>
      </c>
      <c r="W326" s="12">
        <f>SUM(V326+0.6)</f>
        <v>60.859740259740256</v>
      </c>
    </row>
    <row r="327" spans="1:23" ht="49.9" customHeight="1" x14ac:dyDescent="0.6">
      <c r="A327" s="59">
        <v>2552</v>
      </c>
      <c r="B327" s="58" t="s">
        <v>32</v>
      </c>
      <c r="C327" s="57"/>
      <c r="D327" s="266"/>
      <c r="E327" s="56"/>
      <c r="F327" s="56">
        <v>28</v>
      </c>
      <c r="G327" s="55">
        <f>H327</f>
        <v>36.36363636363636</v>
      </c>
      <c r="H327" s="17">
        <f>F327/0.77</f>
        <v>36.36363636363636</v>
      </c>
      <c r="I327" s="16"/>
      <c r="J327" s="16"/>
      <c r="N327" s="23">
        <v>8241</v>
      </c>
      <c r="O327" s="22" t="s">
        <v>432</v>
      </c>
      <c r="P327" s="21"/>
      <c r="Q327" s="420"/>
      <c r="R327" s="18"/>
      <c r="S327" s="18">
        <v>47</v>
      </c>
      <c r="T327" s="18">
        <f t="shared" si="94"/>
        <v>60.859740259740256</v>
      </c>
      <c r="U327" s="16">
        <f>S327-0.6</f>
        <v>46.4</v>
      </c>
      <c r="V327" s="12">
        <f t="shared" si="95"/>
        <v>60.259740259740255</v>
      </c>
      <c r="W327" s="12">
        <f>SUM(V327+0.6)</f>
        <v>60.859740259740256</v>
      </c>
    </row>
    <row r="328" spans="1:23" ht="49.9" customHeight="1" x14ac:dyDescent="0.7">
      <c r="A328" s="51"/>
      <c r="B328" s="220" t="s">
        <v>31</v>
      </c>
      <c r="C328" s="27"/>
      <c r="D328" s="431"/>
      <c r="E328" s="50"/>
      <c r="F328" s="430"/>
      <c r="G328" s="431"/>
      <c r="H328" s="17">
        <f>F328/0.77</f>
        <v>0</v>
      </c>
      <c r="I328" s="16"/>
      <c r="J328" s="16"/>
      <c r="N328" s="23">
        <v>8240</v>
      </c>
      <c r="O328" s="22" t="s">
        <v>433</v>
      </c>
      <c r="P328" s="21"/>
      <c r="Q328" s="420"/>
      <c r="R328" s="18"/>
      <c r="S328" s="18">
        <v>47</v>
      </c>
      <c r="T328" s="18">
        <f t="shared" si="94"/>
        <v>60.859740259740256</v>
      </c>
      <c r="U328" s="16">
        <f>S328-0.6</f>
        <v>46.4</v>
      </c>
      <c r="V328" s="12">
        <f t="shared" si="95"/>
        <v>60.259740259740255</v>
      </c>
      <c r="W328" s="12">
        <f>SUM(V328+0.6)</f>
        <v>60.859740259740256</v>
      </c>
    </row>
    <row r="329" spans="1:23" ht="49.9" customHeight="1" x14ac:dyDescent="0.6">
      <c r="A329" s="23">
        <v>5100</v>
      </c>
      <c r="B329" s="53" t="s">
        <v>21</v>
      </c>
      <c r="C329" s="52"/>
      <c r="D329" s="34"/>
      <c r="E329" s="420"/>
      <c r="F329" s="18">
        <v>28.98</v>
      </c>
      <c r="G329" s="44">
        <f>H329</f>
        <v>37.636363636363633</v>
      </c>
      <c r="H329" s="17">
        <f>F329/0.77</f>
        <v>37.636363636363633</v>
      </c>
      <c r="I329" s="16"/>
      <c r="J329" s="16"/>
      <c r="N329" s="23">
        <v>8243</v>
      </c>
      <c r="O329" s="22" t="s">
        <v>434</v>
      </c>
      <c r="P329" s="21"/>
      <c r="Q329" s="420"/>
      <c r="R329" s="18"/>
      <c r="S329" s="18">
        <v>47</v>
      </c>
      <c r="T329" s="18">
        <f t="shared" si="94"/>
        <v>60.859740259740256</v>
      </c>
      <c r="U329" s="16">
        <f>S329-0.6</f>
        <v>46.4</v>
      </c>
      <c r="V329" s="12">
        <f t="shared" si="95"/>
        <v>60.259740259740255</v>
      </c>
      <c r="W329" s="12">
        <f>SUM(V329+0.6)</f>
        <v>60.859740259740256</v>
      </c>
    </row>
    <row r="330" spans="1:23" ht="49.9" customHeight="1" x14ac:dyDescent="0.6">
      <c r="H330" s="17"/>
      <c r="I330" s="16"/>
      <c r="J330" s="16"/>
      <c r="N330" s="23">
        <v>8260</v>
      </c>
      <c r="O330" s="22" t="s">
        <v>571</v>
      </c>
      <c r="P330" s="21"/>
      <c r="Q330" s="420"/>
      <c r="R330" s="18"/>
      <c r="S330" s="18">
        <v>66</v>
      </c>
      <c r="T330" s="18">
        <f t="shared" si="94"/>
        <v>85.535064935064938</v>
      </c>
      <c r="U330" s="16">
        <f>S330-0.6</f>
        <v>65.400000000000006</v>
      </c>
      <c r="V330" s="12">
        <f t="shared" si="95"/>
        <v>84.935064935064943</v>
      </c>
      <c r="W330" s="12">
        <f>SUM(V330+0.6)</f>
        <v>85.535064935064938</v>
      </c>
    </row>
    <row r="334" spans="1:23" ht="49.9" customHeight="1" x14ac:dyDescent="0.6">
      <c r="A334" s="359"/>
      <c r="B334" s="14"/>
      <c r="C334" s="14"/>
      <c r="G334" s="426"/>
    </row>
  </sheetData>
  <mergeCells count="138">
    <mergeCell ref="O325:Q325"/>
    <mergeCell ref="O304:T304"/>
    <mergeCell ref="O292:T292"/>
    <mergeCell ref="A170:G170"/>
    <mergeCell ref="A178:G178"/>
    <mergeCell ref="A286:G286"/>
    <mergeCell ref="O178:Q178"/>
    <mergeCell ref="O179:Q179"/>
    <mergeCell ref="N246:T246"/>
    <mergeCell ref="B316:D316"/>
    <mergeCell ref="O323:Q323"/>
    <mergeCell ref="O206:T206"/>
    <mergeCell ref="O195:T195"/>
    <mergeCell ref="A324:E324"/>
    <mergeCell ref="N170:R170"/>
    <mergeCell ref="B229:G229"/>
    <mergeCell ref="A319:G319"/>
    <mergeCell ref="O210:Q210"/>
    <mergeCell ref="O175:T175"/>
    <mergeCell ref="O176:Q176"/>
    <mergeCell ref="B180:D180"/>
    <mergeCell ref="B181:D181"/>
    <mergeCell ref="O294:Q294"/>
    <mergeCell ref="O295:Q295"/>
    <mergeCell ref="A1:T1"/>
    <mergeCell ref="N99:T99"/>
    <mergeCell ref="A4:G4"/>
    <mergeCell ref="N4:T4"/>
    <mergeCell ref="A99:G99"/>
    <mergeCell ref="A111:G111"/>
    <mergeCell ref="B108:D108"/>
    <mergeCell ref="B109:D109"/>
    <mergeCell ref="C65:D65"/>
    <mergeCell ref="P8:Q8"/>
    <mergeCell ref="B110:D110"/>
    <mergeCell ref="O61:T61"/>
    <mergeCell ref="P64:Q64"/>
    <mergeCell ref="P65:Q65"/>
    <mergeCell ref="R79:T79"/>
    <mergeCell ref="P40:Q40"/>
    <mergeCell ref="N108:T108"/>
    <mergeCell ref="B62:D62"/>
    <mergeCell ref="B55:D55"/>
    <mergeCell ref="B58:D58"/>
    <mergeCell ref="R85:T85"/>
    <mergeCell ref="O89:T89"/>
    <mergeCell ref="C42:D42"/>
    <mergeCell ref="R67:T67"/>
    <mergeCell ref="P15:Q15"/>
    <mergeCell ref="A100:G100"/>
    <mergeCell ref="P29:Q29"/>
    <mergeCell ref="P49:Q49"/>
    <mergeCell ref="C13:D13"/>
    <mergeCell ref="C17:D17"/>
    <mergeCell ref="C37:D37"/>
    <mergeCell ref="N100:T100"/>
    <mergeCell ref="P55:Q55"/>
    <mergeCell ref="B60:D60"/>
    <mergeCell ref="O75:T75"/>
    <mergeCell ref="N66:T66"/>
    <mergeCell ref="B56:D56"/>
    <mergeCell ref="O59:T59"/>
    <mergeCell ref="R92:T92"/>
    <mergeCell ref="O324:Q324"/>
    <mergeCell ref="O192:T192"/>
    <mergeCell ref="O312:T312"/>
    <mergeCell ref="O313:Q313"/>
    <mergeCell ref="O314:Q314"/>
    <mergeCell ref="R264:T264"/>
    <mergeCell ref="A137:E137"/>
    <mergeCell ref="O322:Q322"/>
    <mergeCell ref="O317:T317"/>
    <mergeCell ref="O315:Q315"/>
    <mergeCell ref="O316:Q316"/>
    <mergeCell ref="O300:T300"/>
    <mergeCell ref="E320:G320"/>
    <mergeCell ref="A206:G206"/>
    <mergeCell ref="A203:G203"/>
    <mergeCell ref="O284:T284"/>
    <mergeCell ref="O286:Q286"/>
    <mergeCell ref="O287:Q287"/>
    <mergeCell ref="O268:T268"/>
    <mergeCell ref="B241:D241"/>
    <mergeCell ref="O190:T190"/>
    <mergeCell ref="O296:T296"/>
    <mergeCell ref="A186:G186"/>
    <mergeCell ref="B236:D236"/>
    <mergeCell ref="N130:T130"/>
    <mergeCell ref="O126:T126"/>
    <mergeCell ref="A125:F125"/>
    <mergeCell ref="A120:F120"/>
    <mergeCell ref="A133:E133"/>
    <mergeCell ref="N112:T112"/>
    <mergeCell ref="N291:T291"/>
    <mergeCell ref="O293:Q293"/>
    <mergeCell ref="N146:T146"/>
    <mergeCell ref="N152:T152"/>
    <mergeCell ref="N155:T155"/>
    <mergeCell ref="N159:T159"/>
    <mergeCell ref="R273:T273"/>
    <mergeCell ref="O191:Q191"/>
    <mergeCell ref="O270:T270"/>
    <mergeCell ref="O211:Q211"/>
    <mergeCell ref="O197:Q197"/>
    <mergeCell ref="O198:T198"/>
    <mergeCell ref="O205:Q205"/>
    <mergeCell ref="O200:T200"/>
    <mergeCell ref="O201:Q201"/>
    <mergeCell ref="O203:T203"/>
    <mergeCell ref="O204:Q204"/>
    <mergeCell ref="O184:T184"/>
    <mergeCell ref="O285:Q285"/>
    <mergeCell ref="O309:T309"/>
    <mergeCell ref="B308:D308"/>
    <mergeCell ref="A307:G307"/>
    <mergeCell ref="B291:G291"/>
    <mergeCell ref="O188:T188"/>
    <mergeCell ref="O189:Q189"/>
    <mergeCell ref="A246:G246"/>
    <mergeCell ref="O173:Q173"/>
    <mergeCell ref="B240:D240"/>
    <mergeCell ref="A222:G222"/>
    <mergeCell ref="O186:T186"/>
    <mergeCell ref="O180:Q180"/>
    <mergeCell ref="B224:D224"/>
    <mergeCell ref="O171:T171"/>
    <mergeCell ref="O174:Q174"/>
    <mergeCell ref="B182:D182"/>
    <mergeCell ref="B239:D239"/>
    <mergeCell ref="A194:G194"/>
    <mergeCell ref="B237:D237"/>
    <mergeCell ref="A235:G235"/>
    <mergeCell ref="A171:G171"/>
    <mergeCell ref="B183:D183"/>
    <mergeCell ref="O181:Q181"/>
    <mergeCell ref="O182:Q182"/>
    <mergeCell ref="O183:Q183"/>
    <mergeCell ref="O194:Q194"/>
  </mergeCells>
  <pageMargins left="0.26" right="0.17" top="0.32" bottom="0.16" header="0.5" footer="0.33"/>
  <pageSetup scale="12" orientation="portrait" r:id="rId1"/>
  <headerFooter alignWithMargins="0"/>
  <rowBreaks count="3" manualBreakCount="3">
    <brk id="95" max="19" man="1"/>
    <brk id="166" max="19" man="1"/>
    <brk id="242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D46"/>
  <sheetViews>
    <sheetView view="pageBreakPreview" zoomScaleNormal="50" zoomScaleSheetLayoutView="100" workbookViewId="0">
      <selection activeCell="D8" sqref="D8"/>
    </sheetView>
  </sheetViews>
  <sheetFormatPr defaultColWidth="8.85546875" defaultRowHeight="49.9" customHeight="1" x14ac:dyDescent="0.2"/>
  <cols>
    <col min="1" max="1" width="13.140625" style="125" bestFit="1" customWidth="1"/>
    <col min="2" max="2" width="89.7109375" style="124" bestFit="1" customWidth="1"/>
    <col min="3" max="3" width="22" style="125" bestFit="1" customWidth="1"/>
    <col min="4" max="4" width="15.28515625" style="125" customWidth="1"/>
    <col min="5" max="5" width="8.85546875" style="124"/>
    <col min="6" max="6" width="22" style="124" bestFit="1" customWidth="1"/>
    <col min="7" max="7" width="16.140625" style="124" bestFit="1" customWidth="1"/>
    <col min="8" max="10" width="0" style="124" hidden="1" customWidth="1"/>
    <col min="11" max="20" width="8.85546875" style="124"/>
    <col min="21" max="23" width="0" style="124" hidden="1" customWidth="1"/>
    <col min="24" max="16384" width="8.85546875" style="124"/>
  </cols>
  <sheetData>
    <row r="1" spans="1:4" ht="12.75" x14ac:dyDescent="0.2">
      <c r="A1" s="741"/>
      <c r="B1" s="741"/>
      <c r="C1" s="126" t="s">
        <v>73</v>
      </c>
      <c r="D1" s="132" t="s">
        <v>145</v>
      </c>
    </row>
    <row r="2" spans="1:4" s="131" customFormat="1" ht="18.75" customHeight="1" x14ac:dyDescent="0.2">
      <c r="A2" s="130">
        <v>6202</v>
      </c>
      <c r="B2" s="129" t="s">
        <v>196</v>
      </c>
      <c r="C2" s="127">
        <v>109</v>
      </c>
      <c r="D2" s="187" t="s">
        <v>197</v>
      </c>
    </row>
    <row r="3" spans="1:4" s="131" customFormat="1" ht="18.75" customHeight="1" x14ac:dyDescent="0.2">
      <c r="A3" s="567"/>
      <c r="B3" s="129" t="s">
        <v>762</v>
      </c>
      <c r="C3" s="127">
        <v>59.99</v>
      </c>
      <c r="D3" s="187"/>
    </row>
    <row r="4" spans="1:4" s="131" customFormat="1" ht="18.75" customHeight="1" x14ac:dyDescent="0.2">
      <c r="A4" s="130"/>
      <c r="B4" s="129" t="s">
        <v>537</v>
      </c>
      <c r="C4" s="127">
        <v>169</v>
      </c>
      <c r="D4" s="127">
        <v>219.48</v>
      </c>
    </row>
    <row r="5" spans="1:4" ht="18.75" customHeight="1" x14ac:dyDescent="0.2">
      <c r="A5" s="130"/>
      <c r="B5" s="129" t="s">
        <v>538</v>
      </c>
      <c r="C5" s="127">
        <v>32.99</v>
      </c>
      <c r="D5" s="127">
        <v>42.74</v>
      </c>
    </row>
    <row r="6" spans="1:4" ht="18.75" customHeight="1" x14ac:dyDescent="0.2">
      <c r="A6" s="130"/>
      <c r="B6" s="129" t="s">
        <v>539</v>
      </c>
      <c r="C6" s="127">
        <v>169</v>
      </c>
      <c r="D6" s="127">
        <v>219.48</v>
      </c>
    </row>
    <row r="7" spans="1:4" s="131" customFormat="1" ht="18.75" customHeight="1" x14ac:dyDescent="0.2">
      <c r="A7" s="389"/>
      <c r="B7" s="129" t="s">
        <v>540</v>
      </c>
      <c r="C7" s="127">
        <v>50.99</v>
      </c>
      <c r="D7" s="127">
        <v>66.11</v>
      </c>
    </row>
    <row r="8" spans="1:4" ht="18.75" customHeight="1" x14ac:dyDescent="0.2">
      <c r="A8" s="130"/>
      <c r="B8" s="129" t="s">
        <v>541</v>
      </c>
      <c r="C8" s="127">
        <v>180</v>
      </c>
      <c r="D8" s="127">
        <v>233.77</v>
      </c>
    </row>
    <row r="9" spans="1:4" ht="18.75" customHeight="1" x14ac:dyDescent="0.2">
      <c r="A9" s="126">
        <v>6237</v>
      </c>
      <c r="B9" s="128" t="s">
        <v>198</v>
      </c>
      <c r="C9" s="127">
        <v>164</v>
      </c>
      <c r="D9" s="127">
        <v>201.3</v>
      </c>
    </row>
    <row r="10" spans="1:4" ht="18.75" customHeight="1" x14ac:dyDescent="0.2">
      <c r="A10" s="126">
        <v>6238</v>
      </c>
      <c r="B10" s="128" t="s">
        <v>199</v>
      </c>
      <c r="C10" s="127">
        <v>68</v>
      </c>
      <c r="D10" s="126">
        <v>84.42</v>
      </c>
    </row>
    <row r="11" spans="1:4" ht="18.75" customHeight="1" x14ac:dyDescent="0.2">
      <c r="A11" s="126">
        <v>1381</v>
      </c>
      <c r="B11" s="128" t="s">
        <v>144</v>
      </c>
      <c r="C11" s="127">
        <v>117.6</v>
      </c>
      <c r="D11" s="127"/>
    </row>
    <row r="12" spans="1:4" ht="18.75" customHeight="1" x14ac:dyDescent="0.2">
      <c r="A12" s="126">
        <v>1390</v>
      </c>
      <c r="B12" s="128" t="s">
        <v>143</v>
      </c>
      <c r="C12" s="127">
        <v>9.8000000000000007</v>
      </c>
      <c r="D12" s="127"/>
    </row>
    <row r="13" spans="1:4" ht="18.75" customHeight="1" x14ac:dyDescent="0.2">
      <c r="A13" s="126">
        <v>2180</v>
      </c>
      <c r="B13" s="128" t="s">
        <v>142</v>
      </c>
      <c r="C13" s="127">
        <v>240</v>
      </c>
      <c r="D13" s="127"/>
    </row>
    <row r="14" spans="1:4" ht="18.75" customHeight="1" x14ac:dyDescent="0.2">
      <c r="A14" s="126"/>
      <c r="B14" s="128" t="s">
        <v>598</v>
      </c>
      <c r="C14" s="127">
        <v>336</v>
      </c>
      <c r="D14" s="126"/>
    </row>
    <row r="15" spans="1:4" ht="18.75" customHeight="1" x14ac:dyDescent="0.2">
      <c r="A15" s="126"/>
      <c r="B15" s="128" t="s">
        <v>599</v>
      </c>
      <c r="C15" s="127">
        <v>28</v>
      </c>
      <c r="D15" s="126"/>
    </row>
    <row r="16" spans="1:4" ht="18.75" customHeight="1" x14ac:dyDescent="0.2">
      <c r="A16" s="126"/>
      <c r="B16" s="128" t="s">
        <v>600</v>
      </c>
      <c r="C16" s="127">
        <v>250</v>
      </c>
      <c r="D16" s="126"/>
    </row>
    <row r="17" spans="1:4" ht="18.75" customHeight="1" x14ac:dyDescent="0.2">
      <c r="A17" s="126"/>
      <c r="B17" s="128" t="s">
        <v>601</v>
      </c>
      <c r="C17" s="127">
        <v>462</v>
      </c>
      <c r="D17" s="126"/>
    </row>
    <row r="18" spans="1:4" ht="18.75" customHeight="1" x14ac:dyDescent="0.2">
      <c r="A18" s="126"/>
      <c r="B18" s="128" t="s">
        <v>602</v>
      </c>
      <c r="C18" s="127">
        <v>38.5</v>
      </c>
      <c r="D18" s="126"/>
    </row>
    <row r="19" spans="1:4" ht="18.75" customHeight="1" x14ac:dyDescent="0.2">
      <c r="A19" s="126"/>
      <c r="B19" s="128" t="s">
        <v>603</v>
      </c>
      <c r="C19" s="127">
        <v>250</v>
      </c>
      <c r="D19" s="126"/>
    </row>
    <row r="20" spans="1:4" ht="18.75" customHeight="1" x14ac:dyDescent="0.2">
      <c r="A20" s="126"/>
      <c r="B20" s="128" t="s">
        <v>604</v>
      </c>
      <c r="C20" s="127">
        <v>210</v>
      </c>
      <c r="D20" s="126"/>
    </row>
    <row r="21" spans="1:4" ht="18.75" customHeight="1" x14ac:dyDescent="0.2">
      <c r="A21" s="126"/>
      <c r="B21" s="128" t="s">
        <v>605</v>
      </c>
      <c r="C21" s="127">
        <v>17.5</v>
      </c>
      <c r="D21" s="126"/>
    </row>
    <row r="22" spans="1:4" ht="18.75" customHeight="1" x14ac:dyDescent="0.2">
      <c r="A22" s="126"/>
      <c r="B22" s="128" t="s">
        <v>606</v>
      </c>
      <c r="C22" s="127">
        <v>250</v>
      </c>
      <c r="D22" s="126"/>
    </row>
    <row r="23" spans="1:4" ht="18.75" customHeight="1" x14ac:dyDescent="0.2">
      <c r="A23" s="126"/>
      <c r="B23" s="128" t="s">
        <v>607</v>
      </c>
      <c r="C23" s="127">
        <v>159.6</v>
      </c>
      <c r="D23" s="126"/>
    </row>
    <row r="24" spans="1:4" ht="18.75" customHeight="1" x14ac:dyDescent="0.2">
      <c r="A24" s="126"/>
      <c r="B24" s="128" t="s">
        <v>608</v>
      </c>
      <c r="C24" s="127">
        <v>13.3</v>
      </c>
      <c r="D24" s="126"/>
    </row>
    <row r="25" spans="1:4" ht="18.75" customHeight="1" x14ac:dyDescent="0.2">
      <c r="A25" s="126"/>
      <c r="B25" s="128" t="s">
        <v>609</v>
      </c>
      <c r="C25" s="127">
        <v>240</v>
      </c>
      <c r="D25" s="126"/>
    </row>
    <row r="26" spans="1:4" ht="18.75" customHeight="1" x14ac:dyDescent="0.2">
      <c r="A26" s="126"/>
      <c r="B26" s="128" t="s">
        <v>332</v>
      </c>
      <c r="C26" s="126">
        <v>80</v>
      </c>
      <c r="D26" s="126"/>
    </row>
    <row r="27" spans="1:4" ht="18.75" customHeight="1" x14ac:dyDescent="0.2"/>
    <row r="28" spans="1:4" ht="18.75" customHeight="1" x14ac:dyDescent="0.2">
      <c r="A28" s="487"/>
      <c r="B28" s="488"/>
      <c r="C28" s="489"/>
      <c r="D28" s="390"/>
    </row>
    <row r="29" spans="1:4" ht="18.75" customHeight="1" x14ac:dyDescent="0.2">
      <c r="A29" s="487"/>
      <c r="B29" s="490"/>
      <c r="C29" s="489"/>
      <c r="D29" s="390"/>
    </row>
    <row r="30" spans="1:4" ht="18.75" customHeight="1" x14ac:dyDescent="0.2">
      <c r="A30" s="487"/>
      <c r="B30" s="490"/>
      <c r="C30" s="489"/>
      <c r="D30" s="390"/>
    </row>
    <row r="31" spans="1:4" ht="18.75" customHeight="1" x14ac:dyDescent="0.2">
      <c r="A31" s="487"/>
      <c r="B31" s="490"/>
      <c r="C31" s="489"/>
      <c r="D31" s="390"/>
    </row>
    <row r="32" spans="1:4" ht="18.75" customHeight="1" x14ac:dyDescent="0.2">
      <c r="A32" s="487"/>
      <c r="B32" s="490"/>
      <c r="C32" s="489"/>
      <c r="D32" s="390"/>
    </row>
    <row r="33" spans="1:4" ht="18.75" customHeight="1" x14ac:dyDescent="0.2">
      <c r="A33" s="487"/>
      <c r="B33" s="490"/>
      <c r="C33" s="489"/>
      <c r="D33" s="390"/>
    </row>
    <row r="34" spans="1:4" ht="18.75" customHeight="1" x14ac:dyDescent="0.2">
      <c r="A34" s="487"/>
      <c r="B34" s="490"/>
      <c r="C34" s="489"/>
      <c r="D34" s="390"/>
    </row>
    <row r="35" spans="1:4" ht="18.75" customHeight="1" x14ac:dyDescent="0.2">
      <c r="A35" s="487"/>
      <c r="B35" s="488"/>
      <c r="C35" s="489"/>
      <c r="D35" s="390"/>
    </row>
    <row r="36" spans="1:4" ht="18.75" customHeight="1" x14ac:dyDescent="0.2">
      <c r="A36" s="487"/>
      <c r="B36" s="490"/>
      <c r="C36" s="489"/>
      <c r="D36" s="390"/>
    </row>
    <row r="37" spans="1:4" ht="18.75" customHeight="1" x14ac:dyDescent="0.2">
      <c r="A37" s="487"/>
      <c r="B37" s="490"/>
      <c r="C37" s="489"/>
      <c r="D37" s="390"/>
    </row>
    <row r="38" spans="1:4" ht="18.75" customHeight="1" x14ac:dyDescent="0.35">
      <c r="A38" s="491"/>
      <c r="B38" s="492"/>
      <c r="C38" s="491"/>
    </row>
    <row r="39" spans="1:4" ht="18.75" customHeight="1" x14ac:dyDescent="0.2"/>
    <row r="40" spans="1:4" ht="18.75" customHeight="1" x14ac:dyDescent="0.2"/>
    <row r="41" spans="1:4" ht="18.75" customHeight="1" x14ac:dyDescent="0.2"/>
    <row r="42" spans="1:4" ht="18.75" customHeight="1" x14ac:dyDescent="0.2"/>
    <row r="43" spans="1:4" ht="18.75" customHeight="1" x14ac:dyDescent="0.2"/>
    <row r="44" spans="1:4" ht="18.75" customHeight="1" x14ac:dyDescent="0.2"/>
    <row r="45" spans="1:4" ht="18.75" customHeight="1" x14ac:dyDescent="0.2"/>
    <row r="46" spans="1:4" ht="18.75" customHeight="1" x14ac:dyDescent="0.2"/>
  </sheetData>
  <mergeCells count="1">
    <mergeCell ref="A1:B1"/>
  </mergeCells>
  <pageMargins left="0.75" right="0.75" top="1" bottom="1" header="0.5" footer="0.5"/>
  <pageSetup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  <pageSetUpPr fitToPage="1"/>
  </sheetPr>
  <dimension ref="A1:P86"/>
  <sheetViews>
    <sheetView view="pageBreakPreview" zoomScale="25" zoomScaleNormal="25" zoomScaleSheetLayoutView="25" workbookViewId="0">
      <selection activeCell="D8" sqref="D8"/>
    </sheetView>
  </sheetViews>
  <sheetFormatPr defaultColWidth="29.42578125" defaultRowHeight="60" customHeight="1" x14ac:dyDescent="0.65"/>
  <cols>
    <col min="1" max="1" width="26.42578125" style="135" bestFit="1" customWidth="1"/>
    <col min="2" max="2" width="255.42578125" style="133" customWidth="1"/>
    <col min="3" max="3" width="74.7109375" style="135" customWidth="1"/>
    <col min="4" max="4" width="31" style="482" customWidth="1"/>
    <col min="5" max="5" width="31" style="133" customWidth="1"/>
    <col min="6" max="6" width="31" style="134" customWidth="1"/>
    <col min="7" max="8" width="29.42578125" style="133"/>
    <col min="9" max="11" width="0" style="133" hidden="1" customWidth="1"/>
    <col min="12" max="21" width="29.42578125" style="133"/>
    <col min="22" max="24" width="0" style="133" hidden="1" customWidth="1"/>
    <col min="25" max="16384" width="29.42578125" style="133"/>
  </cols>
  <sheetData>
    <row r="1" spans="1:16" ht="60" customHeight="1" x14ac:dyDescent="0.65">
      <c r="A1" s="148" t="s">
        <v>78</v>
      </c>
      <c r="B1" s="745" t="s">
        <v>150</v>
      </c>
      <c r="C1" s="149"/>
      <c r="D1" s="476"/>
      <c r="E1" s="148"/>
      <c r="F1" s="147" t="s">
        <v>75</v>
      </c>
    </row>
    <row r="2" spans="1:16" ht="60" customHeight="1" x14ac:dyDescent="0.65">
      <c r="A2" s="145" t="s">
        <v>74</v>
      </c>
      <c r="B2" s="746"/>
      <c r="C2" s="146"/>
      <c r="D2" s="477" t="s">
        <v>610</v>
      </c>
      <c r="E2" s="145" t="s">
        <v>73</v>
      </c>
      <c r="F2" s="144" t="s">
        <v>72</v>
      </c>
    </row>
    <row r="3" spans="1:16" ht="60" customHeight="1" x14ac:dyDescent="0.7">
      <c r="A3" s="759" t="s">
        <v>149</v>
      </c>
      <c r="B3" s="760"/>
      <c r="C3" s="760"/>
      <c r="D3" s="760"/>
      <c r="E3" s="760"/>
      <c r="F3" s="761"/>
    </row>
    <row r="4" spans="1:16" ht="60" customHeight="1" x14ac:dyDescent="0.8">
      <c r="A4" s="140">
        <v>1970</v>
      </c>
      <c r="B4" s="139" t="s">
        <v>253</v>
      </c>
      <c r="C4" s="143"/>
      <c r="D4" s="137"/>
      <c r="E4" s="137">
        <v>149.99</v>
      </c>
      <c r="F4" s="137">
        <f t="shared" ref="F4:F12" si="0">SUM(E4/0.77)</f>
        <v>194.79220779220779</v>
      </c>
      <c r="P4" s="239"/>
    </row>
    <row r="5" spans="1:16" ht="60" customHeight="1" x14ac:dyDescent="0.8">
      <c r="A5" s="140">
        <v>1971</v>
      </c>
      <c r="B5" s="139" t="s">
        <v>254</v>
      </c>
      <c r="C5" s="143"/>
      <c r="D5" s="137"/>
      <c r="E5" s="137">
        <v>63.99</v>
      </c>
      <c r="F5" s="137">
        <f t="shared" si="0"/>
        <v>83.103896103896105</v>
      </c>
    </row>
    <row r="6" spans="1:16" ht="60" customHeight="1" x14ac:dyDescent="0.8">
      <c r="A6" s="140">
        <v>1972</v>
      </c>
      <c r="B6" s="382" t="s">
        <v>676</v>
      </c>
      <c r="C6" s="143"/>
      <c r="D6" s="137"/>
      <c r="E6" s="137">
        <v>149.99</v>
      </c>
      <c r="F6" s="137">
        <f t="shared" si="0"/>
        <v>194.79220779220779</v>
      </c>
    </row>
    <row r="7" spans="1:16" ht="60" customHeight="1" x14ac:dyDescent="0.8">
      <c r="A7" s="140">
        <v>1973</v>
      </c>
      <c r="B7" s="382" t="s">
        <v>677</v>
      </c>
      <c r="C7" s="143"/>
      <c r="D7" s="137"/>
      <c r="E7" s="137">
        <v>63.99</v>
      </c>
      <c r="F7" s="137">
        <f t="shared" si="0"/>
        <v>83.103896103896105</v>
      </c>
    </row>
    <row r="8" spans="1:16" ht="60" customHeight="1" x14ac:dyDescent="0.8">
      <c r="A8" s="140">
        <v>1974</v>
      </c>
      <c r="B8" s="382" t="s">
        <v>785</v>
      </c>
      <c r="C8" s="143"/>
      <c r="D8" s="137"/>
      <c r="E8" s="137">
        <v>149.99</v>
      </c>
      <c r="F8" s="137">
        <f t="shared" si="0"/>
        <v>194.79220779220779</v>
      </c>
    </row>
    <row r="9" spans="1:16" ht="60" customHeight="1" x14ac:dyDescent="0.8">
      <c r="A9" s="140">
        <v>1980</v>
      </c>
      <c r="B9" s="382" t="s">
        <v>678</v>
      </c>
      <c r="C9" s="143"/>
      <c r="D9" s="137"/>
      <c r="E9" s="137">
        <v>149.99</v>
      </c>
      <c r="F9" s="137">
        <f t="shared" si="0"/>
        <v>194.79220779220779</v>
      </c>
    </row>
    <row r="10" spans="1:16" ht="60" customHeight="1" x14ac:dyDescent="0.8">
      <c r="A10" s="140">
        <v>1981</v>
      </c>
      <c r="B10" s="382" t="s">
        <v>679</v>
      </c>
      <c r="C10" s="143"/>
      <c r="D10" s="137"/>
      <c r="E10" s="137">
        <v>63.99</v>
      </c>
      <c r="F10" s="137">
        <f t="shared" si="0"/>
        <v>83.103896103896105</v>
      </c>
    </row>
    <row r="11" spans="1:16" ht="60" customHeight="1" x14ac:dyDescent="0.8">
      <c r="A11" s="140">
        <v>1978</v>
      </c>
      <c r="B11" s="382" t="s">
        <v>506</v>
      </c>
      <c r="C11" s="143"/>
      <c r="D11" s="137"/>
      <c r="E11" s="137">
        <v>169.99</v>
      </c>
      <c r="F11" s="137">
        <f t="shared" si="0"/>
        <v>220.76623376623377</v>
      </c>
    </row>
    <row r="12" spans="1:16" ht="60" customHeight="1" x14ac:dyDescent="0.8">
      <c r="A12" s="140">
        <v>1979</v>
      </c>
      <c r="B12" s="382" t="s">
        <v>507</v>
      </c>
      <c r="C12" s="143"/>
      <c r="D12" s="137"/>
      <c r="E12" s="137">
        <v>75</v>
      </c>
      <c r="F12" s="137">
        <f t="shared" si="0"/>
        <v>97.402597402597394</v>
      </c>
    </row>
    <row r="13" spans="1:16" ht="60" customHeight="1" x14ac:dyDescent="0.7">
      <c r="A13" s="762" t="s">
        <v>200</v>
      </c>
      <c r="B13" s="763"/>
      <c r="C13" s="763"/>
      <c r="D13" s="763"/>
      <c r="E13" s="763"/>
      <c r="F13" s="764"/>
    </row>
    <row r="14" spans="1:16" ht="60" customHeight="1" x14ac:dyDescent="0.65">
      <c r="A14" s="200">
        <v>6634</v>
      </c>
      <c r="B14" s="199" t="s">
        <v>213</v>
      </c>
      <c r="C14" s="198"/>
      <c r="D14" s="478"/>
      <c r="E14" s="142">
        <v>175</v>
      </c>
      <c r="F14" s="142">
        <f>SUM(E14/0.77)</f>
        <v>227.27272727272728</v>
      </c>
    </row>
    <row r="15" spans="1:16" ht="60" customHeight="1" x14ac:dyDescent="0.65">
      <c r="A15" s="200">
        <v>6635</v>
      </c>
      <c r="B15" s="199" t="s">
        <v>214</v>
      </c>
      <c r="C15" s="198"/>
      <c r="D15" s="478"/>
      <c r="E15" s="142">
        <v>80</v>
      </c>
      <c r="F15" s="142">
        <f>SUM(E15/0.77)</f>
        <v>103.8961038961039</v>
      </c>
    </row>
    <row r="16" spans="1:16" ht="60" customHeight="1" x14ac:dyDescent="0.65">
      <c r="A16" s="200">
        <v>6671</v>
      </c>
      <c r="B16" s="199" t="s">
        <v>266</v>
      </c>
      <c r="C16" s="198"/>
      <c r="D16" s="478"/>
      <c r="E16" s="142">
        <v>100</v>
      </c>
      <c r="F16" s="142">
        <v>129.87</v>
      </c>
    </row>
    <row r="17" spans="1:6" s="141" customFormat="1" ht="60" customHeight="1" x14ac:dyDescent="0.65">
      <c r="A17" s="200">
        <v>6641</v>
      </c>
      <c r="B17" s="199" t="s">
        <v>786</v>
      </c>
      <c r="C17" s="198"/>
      <c r="D17" s="478"/>
      <c r="E17" s="137">
        <v>105</v>
      </c>
      <c r="F17" s="137">
        <f t="shared" ref="F17" si="1">SUM(E17/0.77)</f>
        <v>136.36363636363637</v>
      </c>
    </row>
    <row r="18" spans="1:6" s="141" customFormat="1" ht="60" customHeight="1" x14ac:dyDescent="0.8">
      <c r="A18" s="140">
        <v>6630</v>
      </c>
      <c r="B18" s="139" t="s">
        <v>201</v>
      </c>
      <c r="C18" s="143"/>
      <c r="D18" s="137"/>
      <c r="E18" s="137">
        <v>175</v>
      </c>
      <c r="F18" s="137">
        <f t="shared" ref="F18:F26" si="2">SUM(E18/0.77)</f>
        <v>227.27272727272728</v>
      </c>
    </row>
    <row r="19" spans="1:6" s="141" customFormat="1" ht="60" customHeight="1" x14ac:dyDescent="0.8">
      <c r="A19" s="140">
        <v>6631</v>
      </c>
      <c r="B19" s="139" t="s">
        <v>202</v>
      </c>
      <c r="C19" s="143"/>
      <c r="D19" s="137"/>
      <c r="E19" s="137">
        <v>80</v>
      </c>
      <c r="F19" s="137">
        <f t="shared" si="2"/>
        <v>103.8961038961039</v>
      </c>
    </row>
    <row r="20" spans="1:6" s="141" customFormat="1" ht="60" customHeight="1" x14ac:dyDescent="0.8">
      <c r="A20" s="140">
        <v>6629</v>
      </c>
      <c r="B20" s="139" t="s">
        <v>746</v>
      </c>
      <c r="C20" s="143"/>
      <c r="D20" s="137"/>
      <c r="E20" s="137">
        <v>80</v>
      </c>
      <c r="F20" s="137">
        <f t="shared" si="2"/>
        <v>103.8961038961039</v>
      </c>
    </row>
    <row r="21" spans="1:6" s="141" customFormat="1" ht="60" customHeight="1" x14ac:dyDescent="0.8">
      <c r="A21" s="140">
        <v>6632</v>
      </c>
      <c r="B21" s="139" t="s">
        <v>203</v>
      </c>
      <c r="C21" s="143"/>
      <c r="D21" s="137"/>
      <c r="E21" s="137">
        <v>165</v>
      </c>
      <c r="F21" s="137">
        <f t="shared" si="2"/>
        <v>214.28571428571428</v>
      </c>
    </row>
    <row r="22" spans="1:6" s="141" customFormat="1" ht="60" customHeight="1" x14ac:dyDescent="0.8">
      <c r="A22" s="140">
        <v>6633</v>
      </c>
      <c r="B22" s="139" t="s">
        <v>204</v>
      </c>
      <c r="C22" s="143"/>
      <c r="D22" s="137"/>
      <c r="E22" s="137">
        <v>80</v>
      </c>
      <c r="F22" s="137">
        <f t="shared" si="2"/>
        <v>103.8961038961039</v>
      </c>
    </row>
    <row r="23" spans="1:6" s="141" customFormat="1" ht="60" customHeight="1" x14ac:dyDescent="0.8">
      <c r="A23" s="140">
        <v>6662</v>
      </c>
      <c r="B23" s="139" t="s">
        <v>252</v>
      </c>
      <c r="C23" s="143"/>
      <c r="D23" s="137"/>
      <c r="E23" s="137">
        <v>170</v>
      </c>
      <c r="F23" s="137">
        <f t="shared" si="2"/>
        <v>220.77922077922076</v>
      </c>
    </row>
    <row r="24" spans="1:6" s="141" customFormat="1" ht="60" customHeight="1" x14ac:dyDescent="0.8">
      <c r="A24" s="140">
        <v>6666</v>
      </c>
      <c r="B24" s="139" t="s">
        <v>220</v>
      </c>
      <c r="C24" s="143"/>
      <c r="D24" s="137"/>
      <c r="E24" s="137">
        <v>75</v>
      </c>
      <c r="F24" s="137">
        <f t="shared" si="2"/>
        <v>97.402597402597394</v>
      </c>
    </row>
    <row r="25" spans="1:6" s="141" customFormat="1" ht="60" customHeight="1" x14ac:dyDescent="0.8">
      <c r="A25" s="140"/>
      <c r="B25" s="382" t="s">
        <v>815</v>
      </c>
      <c r="C25" s="143"/>
      <c r="D25" s="137"/>
      <c r="E25" s="137">
        <v>180</v>
      </c>
      <c r="F25" s="137">
        <f t="shared" si="2"/>
        <v>233.76623376623377</v>
      </c>
    </row>
    <row r="26" spans="1:6" s="141" customFormat="1" ht="60" customHeight="1" x14ac:dyDescent="0.8">
      <c r="A26" s="140"/>
      <c r="B26" s="382" t="s">
        <v>814</v>
      </c>
      <c r="C26" s="143"/>
      <c r="D26" s="137"/>
      <c r="E26" s="137">
        <v>80</v>
      </c>
      <c r="F26" s="137">
        <f t="shared" si="2"/>
        <v>103.8961038961039</v>
      </c>
    </row>
    <row r="27" spans="1:6" s="141" customFormat="1" ht="60" customHeight="1" x14ac:dyDescent="0.7">
      <c r="A27" s="747" t="s">
        <v>148</v>
      </c>
      <c r="B27" s="748"/>
      <c r="C27" s="748"/>
      <c r="D27" s="748"/>
      <c r="E27" s="748"/>
      <c r="F27" s="749"/>
    </row>
    <row r="28" spans="1:6" s="141" customFormat="1" ht="60" customHeight="1" x14ac:dyDescent="0.65">
      <c r="A28" s="140">
        <v>6432</v>
      </c>
      <c r="B28" s="139" t="s">
        <v>489</v>
      </c>
      <c r="C28" s="206"/>
      <c r="D28" s="137"/>
      <c r="E28" s="137">
        <v>160</v>
      </c>
      <c r="F28" s="137">
        <f>SUM(E28/0.77)</f>
        <v>207.79220779220779</v>
      </c>
    </row>
    <row r="29" spans="1:6" s="141" customFormat="1" ht="60" customHeight="1" x14ac:dyDescent="0.65">
      <c r="A29" s="140">
        <v>6433</v>
      </c>
      <c r="B29" s="139" t="s">
        <v>490</v>
      </c>
      <c r="C29" s="206"/>
      <c r="D29" s="137"/>
      <c r="E29" s="137">
        <v>68</v>
      </c>
      <c r="F29" s="137">
        <f>SUM(E29/0.77)</f>
        <v>88.311688311688314</v>
      </c>
    </row>
    <row r="30" spans="1:6" s="141" customFormat="1" ht="60" customHeight="1" x14ac:dyDescent="0.65">
      <c r="A30" s="140">
        <v>6435</v>
      </c>
      <c r="B30" s="139" t="s">
        <v>267</v>
      </c>
      <c r="C30" s="259"/>
      <c r="D30" s="479"/>
      <c r="E30" s="137">
        <v>227</v>
      </c>
      <c r="F30" s="137">
        <f t="shared" ref="F30:F39" si="3">SUM(E30/0.77)</f>
        <v>294.80519480519479</v>
      </c>
    </row>
    <row r="31" spans="1:6" s="141" customFormat="1" ht="60" customHeight="1" x14ac:dyDescent="0.65">
      <c r="A31" s="140">
        <v>6436</v>
      </c>
      <c r="B31" s="139" t="s">
        <v>268</v>
      </c>
      <c r="C31" s="259"/>
      <c r="D31" s="137"/>
      <c r="E31" s="137">
        <v>99.99</v>
      </c>
      <c r="F31" s="137">
        <f t="shared" si="3"/>
        <v>129.85714285714286</v>
      </c>
    </row>
    <row r="32" spans="1:6" s="141" customFormat="1" ht="60" customHeight="1" x14ac:dyDescent="0.65">
      <c r="A32" s="140">
        <v>6414</v>
      </c>
      <c r="B32" s="139" t="s">
        <v>680</v>
      </c>
      <c r="C32" s="259"/>
      <c r="D32" s="137"/>
      <c r="E32" s="137">
        <v>155</v>
      </c>
      <c r="F32" s="137">
        <f t="shared" si="3"/>
        <v>201.2987012987013</v>
      </c>
    </row>
    <row r="33" spans="1:6" s="141" customFormat="1" ht="60" customHeight="1" x14ac:dyDescent="0.65">
      <c r="A33" s="140">
        <v>6415</v>
      </c>
      <c r="B33" s="139" t="s">
        <v>681</v>
      </c>
      <c r="C33" s="259"/>
      <c r="D33" s="137"/>
      <c r="E33" s="137">
        <v>69</v>
      </c>
      <c r="F33" s="137">
        <f t="shared" si="3"/>
        <v>89.610389610389603</v>
      </c>
    </row>
    <row r="34" spans="1:6" ht="60" customHeight="1" x14ac:dyDescent="0.65">
      <c r="A34" s="140">
        <v>6422</v>
      </c>
      <c r="B34" s="139" t="s">
        <v>255</v>
      </c>
      <c r="C34" s="259"/>
      <c r="D34" s="137"/>
      <c r="E34" s="137">
        <v>176</v>
      </c>
      <c r="F34" s="137">
        <f t="shared" si="3"/>
        <v>228.57142857142856</v>
      </c>
    </row>
    <row r="35" spans="1:6" ht="60" customHeight="1" x14ac:dyDescent="0.65">
      <c r="A35" s="140">
        <v>6423</v>
      </c>
      <c r="B35" s="139" t="s">
        <v>256</v>
      </c>
      <c r="C35" s="259"/>
      <c r="D35" s="137"/>
      <c r="E35" s="137">
        <v>75</v>
      </c>
      <c r="F35" s="137">
        <f t="shared" si="3"/>
        <v>97.402597402597394</v>
      </c>
    </row>
    <row r="36" spans="1:6" ht="60" customHeight="1" x14ac:dyDescent="0.65">
      <c r="A36" s="140">
        <v>6420</v>
      </c>
      <c r="B36" s="139" t="s">
        <v>269</v>
      </c>
      <c r="C36" s="191"/>
      <c r="D36" s="137"/>
      <c r="E36" s="137">
        <v>160</v>
      </c>
      <c r="F36" s="137">
        <f t="shared" si="3"/>
        <v>207.79220779220779</v>
      </c>
    </row>
    <row r="37" spans="1:6" ht="60" customHeight="1" x14ac:dyDescent="0.65">
      <c r="A37" s="140">
        <v>6421</v>
      </c>
      <c r="B37" s="139" t="s">
        <v>270</v>
      </c>
      <c r="C37" s="191"/>
      <c r="D37" s="137"/>
      <c r="E37" s="137">
        <v>68</v>
      </c>
      <c r="F37" s="137">
        <f t="shared" si="3"/>
        <v>88.311688311688314</v>
      </c>
    </row>
    <row r="38" spans="1:6" ht="60" customHeight="1" x14ac:dyDescent="0.65">
      <c r="A38" s="140">
        <v>6412</v>
      </c>
      <c r="B38" s="139" t="s">
        <v>271</v>
      </c>
      <c r="C38" s="191"/>
      <c r="D38" s="137"/>
      <c r="E38" s="137">
        <v>185</v>
      </c>
      <c r="F38" s="137">
        <f t="shared" si="3"/>
        <v>240.25974025974025</v>
      </c>
    </row>
    <row r="39" spans="1:6" ht="60" customHeight="1" x14ac:dyDescent="0.65">
      <c r="A39" s="140">
        <v>6413</v>
      </c>
      <c r="B39" s="139" t="s">
        <v>272</v>
      </c>
      <c r="C39" s="191"/>
      <c r="D39" s="137"/>
      <c r="E39" s="137">
        <v>80</v>
      </c>
      <c r="F39" s="137">
        <f t="shared" si="3"/>
        <v>103.8961038961039</v>
      </c>
    </row>
    <row r="40" spans="1:6" ht="60" customHeight="1" x14ac:dyDescent="0.7">
      <c r="A40" s="750" t="s">
        <v>147</v>
      </c>
      <c r="B40" s="751"/>
      <c r="C40" s="751"/>
      <c r="D40" s="751"/>
      <c r="E40" s="751"/>
      <c r="F40" s="752"/>
    </row>
    <row r="41" spans="1:6" ht="60" customHeight="1" x14ac:dyDescent="0.65">
      <c r="A41" s="140">
        <v>6272</v>
      </c>
      <c r="B41" s="139" t="s">
        <v>257</v>
      </c>
      <c r="C41" s="138"/>
      <c r="D41" s="480"/>
      <c r="E41" s="137">
        <v>229</v>
      </c>
      <c r="F41" s="137">
        <f>SUM(E41/0.77)</f>
        <v>297.40259740259739</v>
      </c>
    </row>
    <row r="42" spans="1:6" ht="60" customHeight="1" x14ac:dyDescent="0.65">
      <c r="A42" s="140">
        <v>6273</v>
      </c>
      <c r="B42" s="139" t="s">
        <v>258</v>
      </c>
      <c r="C42" s="138"/>
      <c r="D42" s="480"/>
      <c r="E42" s="137">
        <v>108</v>
      </c>
      <c r="F42" s="137">
        <f>SUM(E42/0.77)</f>
        <v>140.25974025974025</v>
      </c>
    </row>
    <row r="43" spans="1:6" ht="60" customHeight="1" x14ac:dyDescent="0.65">
      <c r="A43" s="140">
        <v>6260</v>
      </c>
      <c r="B43" s="139" t="s">
        <v>273</v>
      </c>
      <c r="C43" s="138"/>
      <c r="D43" s="480"/>
      <c r="E43" s="137">
        <v>172</v>
      </c>
      <c r="F43" s="137">
        <f t="shared" ref="F43:F50" si="4">SUM(E43/0.77)</f>
        <v>223.37662337662337</v>
      </c>
    </row>
    <row r="44" spans="1:6" ht="60" customHeight="1" x14ac:dyDescent="0.65">
      <c r="A44" s="140">
        <v>6261</v>
      </c>
      <c r="B44" s="139" t="s">
        <v>274</v>
      </c>
      <c r="C44" s="138"/>
      <c r="D44" s="480"/>
      <c r="E44" s="137">
        <v>72</v>
      </c>
      <c r="F44" s="137">
        <f t="shared" si="4"/>
        <v>93.506493506493499</v>
      </c>
    </row>
    <row r="45" spans="1:6" ht="60" customHeight="1" x14ac:dyDescent="0.65">
      <c r="A45" s="140">
        <v>6262</v>
      </c>
      <c r="B45" s="139" t="s">
        <v>259</v>
      </c>
      <c r="C45" s="138"/>
      <c r="D45" s="480"/>
      <c r="E45" s="137">
        <v>172</v>
      </c>
      <c r="F45" s="137">
        <f t="shared" si="4"/>
        <v>223.37662337662337</v>
      </c>
    </row>
    <row r="46" spans="1:6" ht="60" customHeight="1" x14ac:dyDescent="0.65">
      <c r="A46" s="140">
        <v>6263</v>
      </c>
      <c r="B46" s="139" t="s">
        <v>260</v>
      </c>
      <c r="C46" s="138"/>
      <c r="D46" s="480"/>
      <c r="E46" s="137">
        <v>72</v>
      </c>
      <c r="F46" s="137">
        <f t="shared" si="4"/>
        <v>93.506493506493499</v>
      </c>
    </row>
    <row r="47" spans="1:6" ht="60" customHeight="1" x14ac:dyDescent="0.65">
      <c r="A47" s="140">
        <v>6300</v>
      </c>
      <c r="B47" s="139" t="s">
        <v>261</v>
      </c>
      <c r="C47" s="138"/>
      <c r="D47" s="480"/>
      <c r="E47" s="137">
        <v>110</v>
      </c>
      <c r="F47" s="137">
        <f t="shared" si="4"/>
        <v>142.85714285714286</v>
      </c>
    </row>
    <row r="48" spans="1:6" ht="60" customHeight="1" x14ac:dyDescent="0.65">
      <c r="A48" s="140">
        <v>6264</v>
      </c>
      <c r="B48" s="139" t="s">
        <v>262</v>
      </c>
      <c r="C48" s="138"/>
      <c r="D48" s="480"/>
      <c r="E48" s="137">
        <v>189</v>
      </c>
      <c r="F48" s="137">
        <f t="shared" si="4"/>
        <v>245.45454545454544</v>
      </c>
    </row>
    <row r="49" spans="1:6" ht="60" customHeight="1" x14ac:dyDescent="0.65">
      <c r="A49" s="140">
        <v>6265</v>
      </c>
      <c r="B49" s="139" t="s">
        <v>263</v>
      </c>
      <c r="C49" s="138"/>
      <c r="D49" s="480"/>
      <c r="E49" s="137">
        <v>85</v>
      </c>
      <c r="F49" s="137">
        <f t="shared" si="4"/>
        <v>110.38961038961038</v>
      </c>
    </row>
    <row r="50" spans="1:6" ht="60" customHeight="1" x14ac:dyDescent="0.65">
      <c r="A50" s="140">
        <v>6319</v>
      </c>
      <c r="B50" s="382" t="s">
        <v>788</v>
      </c>
      <c r="C50" s="191"/>
      <c r="D50" s="137"/>
      <c r="E50" s="137">
        <v>85</v>
      </c>
      <c r="F50" s="137">
        <f t="shared" si="4"/>
        <v>110.38961038961038</v>
      </c>
    </row>
    <row r="51" spans="1:6" ht="60" customHeight="1" x14ac:dyDescent="0.65">
      <c r="A51" s="140">
        <v>6959</v>
      </c>
      <c r="B51" s="382" t="s">
        <v>787</v>
      </c>
      <c r="C51" s="191"/>
      <c r="D51" s="137"/>
      <c r="E51" s="137">
        <v>86</v>
      </c>
      <c r="F51" s="137">
        <f>SUM(E51/0.77)</f>
        <v>111.68831168831169</v>
      </c>
    </row>
    <row r="52" spans="1:6" ht="60" customHeight="1" x14ac:dyDescent="0.65">
      <c r="A52" s="140">
        <v>6931</v>
      </c>
      <c r="B52" s="382" t="s">
        <v>532</v>
      </c>
      <c r="C52" s="191"/>
      <c r="D52" s="137"/>
      <c r="E52" s="137">
        <v>86</v>
      </c>
      <c r="F52" s="137">
        <f>SUM(E52/0.77)</f>
        <v>111.68831168831169</v>
      </c>
    </row>
    <row r="53" spans="1:6" ht="60" customHeight="1" x14ac:dyDescent="0.7">
      <c r="A53" s="753" t="s">
        <v>146</v>
      </c>
      <c r="B53" s="754"/>
      <c r="C53" s="754"/>
      <c r="D53" s="754"/>
      <c r="E53" s="754"/>
      <c r="F53" s="755"/>
    </row>
    <row r="54" spans="1:6" ht="60" customHeight="1" x14ac:dyDescent="0.65">
      <c r="A54" s="140">
        <v>6473</v>
      </c>
      <c r="B54" s="139" t="s">
        <v>264</v>
      </c>
      <c r="C54" s="201"/>
      <c r="D54" s="481"/>
      <c r="E54" s="137">
        <v>99.99</v>
      </c>
      <c r="F54" s="137">
        <f>SUM(E54/0.77)</f>
        <v>129.85714285714286</v>
      </c>
    </row>
    <row r="55" spans="1:6" ht="60" customHeight="1" x14ac:dyDescent="0.7">
      <c r="A55" s="756" t="s">
        <v>242</v>
      </c>
      <c r="B55" s="757"/>
      <c r="C55" s="757"/>
      <c r="D55" s="757"/>
      <c r="E55" s="757"/>
      <c r="F55" s="758"/>
    </row>
    <row r="56" spans="1:6" ht="60" customHeight="1" x14ac:dyDescent="0.65">
      <c r="A56" s="140">
        <v>6235</v>
      </c>
      <c r="B56" s="139" t="s">
        <v>682</v>
      </c>
      <c r="C56" s="138"/>
      <c r="D56" s="480"/>
      <c r="E56" s="137">
        <v>170</v>
      </c>
      <c r="F56" s="137">
        <f t="shared" ref="F56:F63" si="5">SUM(E56/0.77)</f>
        <v>220.77922077922076</v>
      </c>
    </row>
    <row r="57" spans="1:6" ht="60" customHeight="1" x14ac:dyDescent="0.65">
      <c r="A57" s="140">
        <v>6236</v>
      </c>
      <c r="B57" s="139" t="s">
        <v>683</v>
      </c>
      <c r="C57" s="138"/>
      <c r="D57" s="480"/>
      <c r="E57" s="137">
        <v>75</v>
      </c>
      <c r="F57" s="137">
        <f t="shared" si="5"/>
        <v>97.402597402597394</v>
      </c>
    </row>
    <row r="58" spans="1:6" ht="60" customHeight="1" x14ac:dyDescent="0.65">
      <c r="A58" s="140">
        <v>6210</v>
      </c>
      <c r="B58" s="139" t="s">
        <v>275</v>
      </c>
      <c r="C58" s="138"/>
      <c r="D58" s="480"/>
      <c r="E58" s="137">
        <v>169</v>
      </c>
      <c r="F58" s="137">
        <f t="shared" si="5"/>
        <v>219.48051948051946</v>
      </c>
    </row>
    <row r="59" spans="1:6" ht="60" customHeight="1" x14ac:dyDescent="0.65">
      <c r="A59" s="140">
        <v>6211</v>
      </c>
      <c r="B59" s="139" t="s">
        <v>276</v>
      </c>
      <c r="C59" s="138"/>
      <c r="D59" s="480"/>
      <c r="E59" s="137">
        <v>75</v>
      </c>
      <c r="F59" s="137">
        <f t="shared" si="5"/>
        <v>97.402597402597394</v>
      </c>
    </row>
    <row r="60" spans="1:6" ht="60" customHeight="1" x14ac:dyDescent="0.65">
      <c r="A60" s="140">
        <v>6200</v>
      </c>
      <c r="B60" s="139" t="s">
        <v>277</v>
      </c>
      <c r="C60" s="138"/>
      <c r="D60" s="480"/>
      <c r="E60" s="137">
        <v>169</v>
      </c>
      <c r="F60" s="137">
        <f t="shared" si="5"/>
        <v>219.48051948051946</v>
      </c>
    </row>
    <row r="61" spans="1:6" ht="60" customHeight="1" x14ac:dyDescent="0.65">
      <c r="A61" s="140">
        <v>6201</v>
      </c>
      <c r="B61" s="139" t="s">
        <v>278</v>
      </c>
      <c r="C61" s="138"/>
      <c r="D61" s="480"/>
      <c r="E61" s="137">
        <v>70</v>
      </c>
      <c r="F61" s="137">
        <f t="shared" si="5"/>
        <v>90.909090909090907</v>
      </c>
    </row>
    <row r="62" spans="1:6" ht="60" customHeight="1" x14ac:dyDescent="0.65">
      <c r="A62" s="140">
        <v>6231</v>
      </c>
      <c r="B62" s="139" t="s">
        <v>816</v>
      </c>
      <c r="C62" s="138"/>
      <c r="D62" s="480"/>
      <c r="E62" s="137">
        <v>169</v>
      </c>
      <c r="F62" s="137">
        <f t="shared" si="5"/>
        <v>219.48051948051946</v>
      </c>
    </row>
    <row r="63" spans="1:6" ht="60" customHeight="1" x14ac:dyDescent="0.65">
      <c r="A63" s="140">
        <v>6232</v>
      </c>
      <c r="B63" s="139" t="s">
        <v>817</v>
      </c>
      <c r="C63" s="138"/>
      <c r="D63" s="480"/>
      <c r="E63" s="137">
        <v>72</v>
      </c>
      <c r="F63" s="137">
        <f t="shared" si="5"/>
        <v>93.506493506493499</v>
      </c>
    </row>
    <row r="64" spans="1:6" ht="60" customHeight="1" x14ac:dyDescent="0.65">
      <c r="A64" s="140">
        <v>6207</v>
      </c>
      <c r="B64" s="139" t="s">
        <v>279</v>
      </c>
      <c r="C64" s="138"/>
      <c r="D64" s="480"/>
      <c r="E64" s="137">
        <v>74</v>
      </c>
      <c r="F64" s="137">
        <f>SUM(E64/0.77)</f>
        <v>96.103896103896105</v>
      </c>
    </row>
    <row r="65" spans="1:6" ht="60" customHeight="1" x14ac:dyDescent="0.65">
      <c r="A65" s="140">
        <v>6245</v>
      </c>
      <c r="B65" s="382" t="s">
        <v>640</v>
      </c>
      <c r="C65" s="191"/>
      <c r="D65" s="137"/>
      <c r="E65" s="137">
        <v>92</v>
      </c>
      <c r="F65" s="137">
        <f>SUM(E65/0.77)</f>
        <v>119.48051948051948</v>
      </c>
    </row>
    <row r="66" spans="1:6" ht="60" customHeight="1" x14ac:dyDescent="0.7">
      <c r="A66" s="765" t="s">
        <v>243</v>
      </c>
      <c r="B66" s="766"/>
      <c r="C66" s="766"/>
      <c r="D66" s="766"/>
      <c r="E66" s="766"/>
      <c r="F66" s="767"/>
    </row>
    <row r="67" spans="1:6" ht="60" customHeight="1" x14ac:dyDescent="0.65">
      <c r="A67" s="140">
        <v>6335</v>
      </c>
      <c r="B67" s="139" t="s">
        <v>265</v>
      </c>
      <c r="C67" s="138"/>
      <c r="D67" s="480"/>
      <c r="E67" s="137">
        <v>73</v>
      </c>
      <c r="F67" s="137">
        <f>SUM(E67/0.77)</f>
        <v>94.805194805194802</v>
      </c>
    </row>
    <row r="68" spans="1:6" ht="64.900000000000006" customHeight="1" x14ac:dyDescent="0.65">
      <c r="A68" s="140">
        <v>6331</v>
      </c>
      <c r="B68" s="139" t="s">
        <v>280</v>
      </c>
      <c r="C68" s="231"/>
      <c r="D68" s="231"/>
      <c r="E68" s="137">
        <v>215</v>
      </c>
      <c r="F68" s="137">
        <f>SUM(E68/0.77)</f>
        <v>279.22077922077921</v>
      </c>
    </row>
    <row r="69" spans="1:6" ht="60" customHeight="1" x14ac:dyDescent="0.65">
      <c r="A69" s="140">
        <v>6332</v>
      </c>
      <c r="B69" s="139" t="s">
        <v>281</v>
      </c>
      <c r="C69" s="138"/>
      <c r="D69" s="480"/>
      <c r="E69" s="137">
        <v>94</v>
      </c>
      <c r="F69" s="137">
        <f>SUM(E69/0.77)</f>
        <v>122.07792207792208</v>
      </c>
    </row>
    <row r="70" spans="1:6" ht="60" customHeight="1" x14ac:dyDescent="0.65">
      <c r="A70" s="140">
        <v>6350</v>
      </c>
      <c r="B70" s="538" t="s">
        <v>730</v>
      </c>
      <c r="C70" s="537"/>
      <c r="D70" s="137"/>
      <c r="E70" s="137">
        <v>98</v>
      </c>
      <c r="F70" s="137">
        <f>SUM(E70/0.77)</f>
        <v>127.27272727272727</v>
      </c>
    </row>
    <row r="71" spans="1:6" ht="60" customHeight="1" x14ac:dyDescent="0.7">
      <c r="A71" s="768" t="s">
        <v>244</v>
      </c>
      <c r="B71" s="768"/>
      <c r="C71" s="768"/>
      <c r="D71" s="768"/>
      <c r="E71" s="768"/>
      <c r="F71" s="768"/>
    </row>
    <row r="72" spans="1:6" ht="60" customHeight="1" x14ac:dyDescent="0.65">
      <c r="A72" s="204">
        <v>6860</v>
      </c>
      <c r="B72" s="645" t="s">
        <v>233</v>
      </c>
      <c r="C72" s="645"/>
      <c r="D72" s="137"/>
      <c r="E72" s="205">
        <v>175</v>
      </c>
      <c r="F72" s="205">
        <f t="shared" ref="F72:F73" si="6">SUM(E72/0.77)</f>
        <v>227.27272727272728</v>
      </c>
    </row>
    <row r="73" spans="1:6" ht="60" customHeight="1" x14ac:dyDescent="0.65">
      <c r="A73" s="204">
        <v>6861</v>
      </c>
      <c r="B73" s="645" t="s">
        <v>234</v>
      </c>
      <c r="C73" s="645"/>
      <c r="D73" s="137"/>
      <c r="E73" s="205">
        <v>75</v>
      </c>
      <c r="F73" s="205">
        <f t="shared" si="6"/>
        <v>97.402597402597394</v>
      </c>
    </row>
    <row r="74" spans="1:6" ht="60" customHeight="1" x14ac:dyDescent="0.65">
      <c r="A74" s="204">
        <v>6864</v>
      </c>
      <c r="B74" s="515" t="s">
        <v>703</v>
      </c>
      <c r="C74" s="517"/>
      <c r="D74" s="480"/>
      <c r="E74" s="205">
        <v>160</v>
      </c>
      <c r="F74" s="205">
        <f>SUM(E74/0.77)</f>
        <v>207.79220779220779</v>
      </c>
    </row>
    <row r="75" spans="1:6" ht="60" customHeight="1" x14ac:dyDescent="0.65">
      <c r="A75" s="204">
        <v>6874</v>
      </c>
      <c r="B75" s="742" t="s">
        <v>739</v>
      </c>
      <c r="C75" s="743"/>
      <c r="D75" s="137"/>
      <c r="E75" s="205">
        <v>160</v>
      </c>
      <c r="F75" s="205">
        <f>SUM(E75/0.77)</f>
        <v>207.79220779220779</v>
      </c>
    </row>
    <row r="76" spans="1:6" ht="60" customHeight="1" x14ac:dyDescent="0.65">
      <c r="A76" s="204">
        <v>6875</v>
      </c>
      <c r="B76" s="742" t="s">
        <v>740</v>
      </c>
      <c r="C76" s="744"/>
      <c r="D76" s="137"/>
      <c r="E76" s="205">
        <v>70</v>
      </c>
      <c r="F76" s="205">
        <f>SUM(E76/0.77)</f>
        <v>90.909090909090907</v>
      </c>
    </row>
    <row r="77" spans="1:6" ht="60" customHeight="1" x14ac:dyDescent="0.65">
      <c r="A77" s="133"/>
      <c r="F77" s="133"/>
    </row>
    <row r="78" spans="1:6" ht="60" customHeight="1" x14ac:dyDescent="0.65">
      <c r="A78" s="133"/>
      <c r="F78" s="133"/>
    </row>
    <row r="79" spans="1:6" ht="60" customHeight="1" x14ac:dyDescent="0.65">
      <c r="A79" s="133"/>
      <c r="F79" s="133"/>
    </row>
    <row r="80" spans="1:6" ht="60" customHeight="1" x14ac:dyDescent="0.65">
      <c r="A80" s="133"/>
      <c r="F80" s="133"/>
    </row>
    <row r="81" spans="1:6" ht="60" customHeight="1" x14ac:dyDescent="0.65">
      <c r="A81" s="133"/>
      <c r="F81" s="133"/>
    </row>
    <row r="82" spans="1:6" ht="60" customHeight="1" x14ac:dyDescent="0.65">
      <c r="A82" s="133"/>
      <c r="F82" s="133"/>
    </row>
    <row r="83" spans="1:6" ht="60" customHeight="1" x14ac:dyDescent="0.65">
      <c r="A83" s="133"/>
      <c r="F83" s="133"/>
    </row>
    <row r="84" spans="1:6" ht="60" customHeight="1" x14ac:dyDescent="0.65">
      <c r="A84" s="133"/>
      <c r="F84" s="133"/>
    </row>
    <row r="85" spans="1:6" ht="60" customHeight="1" x14ac:dyDescent="0.65">
      <c r="A85" s="133"/>
      <c r="F85" s="133"/>
    </row>
    <row r="86" spans="1:6" ht="60" customHeight="1" x14ac:dyDescent="0.65">
      <c r="E86" s="136"/>
    </row>
  </sheetData>
  <mergeCells count="13">
    <mergeCell ref="B75:C75"/>
    <mergeCell ref="B76:C76"/>
    <mergeCell ref="B1:B2"/>
    <mergeCell ref="A27:F27"/>
    <mergeCell ref="A40:F40"/>
    <mergeCell ref="A53:F53"/>
    <mergeCell ref="A55:F55"/>
    <mergeCell ref="A3:F3"/>
    <mergeCell ref="A13:F13"/>
    <mergeCell ref="A66:F66"/>
    <mergeCell ref="A71:F71"/>
    <mergeCell ref="B72:C72"/>
    <mergeCell ref="B73:C73"/>
  </mergeCells>
  <pageMargins left="1.28" right="0.16" top="0.22" bottom="0.16" header="0.31" footer="0.16"/>
  <pageSetup scale="17" fitToWidth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6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7162800</xdr:colOff>
                <xdr:row>0</xdr:row>
                <xdr:rowOff>38100</xdr:rowOff>
              </to>
            </anchor>
          </objectPr>
        </oleObject>
      </mc:Choice>
      <mc:Fallback>
        <oleObject progId="CorelDraw.Graphic.16" shapeId="3073" r:id="rId4"/>
      </mc:Fallback>
    </mc:AlternateContent>
    <mc:AlternateContent xmlns:mc="http://schemas.openxmlformats.org/markup-compatibility/2006">
      <mc:Choice Requires="x14">
        <oleObject progId="CorelDraw.Graphic.16" shapeId="3074" r:id="rId6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7162800</xdr:colOff>
                <xdr:row>0</xdr:row>
                <xdr:rowOff>38100</xdr:rowOff>
              </to>
            </anchor>
          </objectPr>
        </oleObject>
      </mc:Choice>
      <mc:Fallback>
        <oleObject progId="CorelDraw.Graphic.16" shapeId="307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  <pageSetUpPr fitToPage="1"/>
  </sheetPr>
  <dimension ref="A1:R52"/>
  <sheetViews>
    <sheetView topLeftCell="A4" zoomScale="25" zoomScaleNormal="25" zoomScaleSheetLayoutView="25" workbookViewId="0">
      <selection activeCell="D8" sqref="D8"/>
    </sheetView>
  </sheetViews>
  <sheetFormatPr defaultColWidth="9.28515625" defaultRowHeight="75" customHeight="1" x14ac:dyDescent="0.8"/>
  <cols>
    <col min="1" max="1" width="31.28515625" style="153" bestFit="1" customWidth="1"/>
    <col min="2" max="2" width="212.7109375" style="150" customWidth="1"/>
    <col min="3" max="3" width="38.7109375" style="150" hidden="1" customWidth="1"/>
    <col min="4" max="4" width="0.28515625" style="150" hidden="1" customWidth="1"/>
    <col min="5" max="5" width="67.42578125" style="150" customWidth="1"/>
    <col min="6" max="8" width="45.7109375" style="150" customWidth="1"/>
    <col min="9" max="9" width="45.7109375" style="152" customWidth="1"/>
    <col min="10" max="10" width="34.28515625" style="150" customWidth="1"/>
    <col min="11" max="11" width="32.7109375" style="150" customWidth="1"/>
    <col min="12" max="12" width="229.42578125" style="150" customWidth="1"/>
    <col min="13" max="13" width="37.28515625" style="150" customWidth="1"/>
    <col min="14" max="16" width="46.28515625" style="150" customWidth="1"/>
    <col min="17" max="17" width="46.28515625" style="151" customWidth="1"/>
    <col min="18" max="18" width="28.85546875" style="150" customWidth="1"/>
    <col min="19" max="19" width="64.28515625" style="150" customWidth="1"/>
    <col min="20" max="21" width="9.28515625" style="150"/>
    <col min="22" max="24" width="0" style="150" hidden="1" customWidth="1"/>
    <col min="25" max="16384" width="9.28515625" style="150"/>
  </cols>
  <sheetData>
    <row r="1" spans="1:17" ht="75" customHeight="1" x14ac:dyDescent="0.8">
      <c r="A1" s="779" t="s">
        <v>151</v>
      </c>
      <c r="B1" s="780"/>
      <c r="C1" s="780"/>
      <c r="D1" s="780"/>
      <c r="E1" s="780"/>
      <c r="F1" s="780"/>
      <c r="G1" s="780"/>
      <c r="H1" s="780"/>
      <c r="I1" s="780"/>
      <c r="J1" s="781"/>
      <c r="K1" s="781"/>
      <c r="L1" s="781"/>
      <c r="M1" s="781"/>
      <c r="N1" s="469"/>
      <c r="O1" s="171"/>
      <c r="P1" s="171"/>
      <c r="Q1" s="170"/>
    </row>
    <row r="2" spans="1:17" ht="75" customHeight="1" x14ac:dyDescent="0.8">
      <c r="A2" s="169" t="s">
        <v>78</v>
      </c>
      <c r="B2" s="777" t="s">
        <v>77</v>
      </c>
      <c r="C2" s="167"/>
      <c r="D2" s="167"/>
      <c r="E2" s="782"/>
      <c r="F2" s="470"/>
      <c r="G2" s="775" t="s">
        <v>15</v>
      </c>
      <c r="H2" s="169"/>
      <c r="I2" s="168" t="s">
        <v>75</v>
      </c>
      <c r="J2" s="161"/>
      <c r="K2" s="166" t="s">
        <v>78</v>
      </c>
      <c r="L2" s="777" t="s">
        <v>77</v>
      </c>
      <c r="M2" s="167"/>
      <c r="N2" s="467"/>
      <c r="O2" s="775" t="s">
        <v>15</v>
      </c>
      <c r="P2" s="166"/>
      <c r="Q2" s="165" t="s">
        <v>75</v>
      </c>
    </row>
    <row r="3" spans="1:17" ht="75" customHeight="1" x14ac:dyDescent="0.8">
      <c r="A3" s="163" t="s">
        <v>74</v>
      </c>
      <c r="B3" s="778"/>
      <c r="C3" s="164"/>
      <c r="D3" s="164"/>
      <c r="E3" s="783"/>
      <c r="F3" s="471" t="s">
        <v>610</v>
      </c>
      <c r="G3" s="776"/>
      <c r="H3" s="163" t="s">
        <v>73</v>
      </c>
      <c r="I3" s="162" t="s">
        <v>72</v>
      </c>
      <c r="J3" s="161"/>
      <c r="K3" s="163" t="s">
        <v>74</v>
      </c>
      <c r="L3" s="778"/>
      <c r="M3" s="164"/>
      <c r="N3" s="468" t="s">
        <v>610</v>
      </c>
      <c r="O3" s="776"/>
      <c r="P3" s="163" t="s">
        <v>73</v>
      </c>
      <c r="Q3" s="162" t="s">
        <v>72</v>
      </c>
    </row>
    <row r="4" spans="1:17" ht="75" customHeight="1" x14ac:dyDescent="0.85">
      <c r="A4" s="787" t="s">
        <v>184</v>
      </c>
      <c r="B4" s="788"/>
      <c r="C4" s="788"/>
      <c r="D4" s="788"/>
      <c r="E4" s="788"/>
      <c r="F4" s="788"/>
      <c r="G4" s="788"/>
      <c r="H4" s="788"/>
      <c r="I4" s="789"/>
      <c r="J4" s="161"/>
      <c r="K4" s="784" t="s">
        <v>169</v>
      </c>
      <c r="L4" s="785"/>
      <c r="M4" s="785"/>
      <c r="N4" s="785"/>
      <c r="O4" s="785"/>
      <c r="P4" s="785"/>
      <c r="Q4" s="786"/>
    </row>
    <row r="5" spans="1:17" ht="75" customHeight="1" x14ac:dyDescent="0.8">
      <c r="A5" s="157">
        <v>800</v>
      </c>
      <c r="B5" s="156" t="s">
        <v>183</v>
      </c>
      <c r="C5" s="143"/>
      <c r="D5" s="143"/>
      <c r="E5" s="159"/>
      <c r="F5" s="159"/>
      <c r="G5" s="155"/>
      <c r="H5" s="155">
        <v>112</v>
      </c>
      <c r="I5" s="155">
        <f t="shared" ref="I5:I16" si="0">SUM(H5/0.77)</f>
        <v>145.45454545454544</v>
      </c>
      <c r="J5" s="158"/>
      <c r="K5" s="157">
        <v>2032</v>
      </c>
      <c r="L5" s="156" t="s">
        <v>182</v>
      </c>
      <c r="M5" s="160"/>
      <c r="N5" s="155"/>
      <c r="O5" s="155"/>
      <c r="P5" s="155">
        <v>165</v>
      </c>
      <c r="Q5" s="155">
        <f t="shared" ref="Q5:Q23" si="1">SUM(P5/0.77)</f>
        <v>214.28571428571428</v>
      </c>
    </row>
    <row r="6" spans="1:17" ht="75" customHeight="1" x14ac:dyDescent="0.8">
      <c r="A6" s="157">
        <v>802</v>
      </c>
      <c r="B6" s="156" t="s">
        <v>8</v>
      </c>
      <c r="C6" s="143"/>
      <c r="D6" s="143"/>
      <c r="E6" s="159"/>
      <c r="F6" s="159"/>
      <c r="G6" s="155" t="s">
        <v>35</v>
      </c>
      <c r="H6" s="155">
        <v>40</v>
      </c>
      <c r="I6" s="155">
        <f t="shared" si="0"/>
        <v>51.948051948051948</v>
      </c>
      <c r="J6" s="158"/>
      <c r="K6" s="157">
        <v>2033</v>
      </c>
      <c r="L6" s="156" t="s">
        <v>181</v>
      </c>
      <c r="M6" s="160"/>
      <c r="N6" s="155"/>
      <c r="O6" s="155"/>
      <c r="P6" s="155">
        <v>66</v>
      </c>
      <c r="Q6" s="155">
        <f t="shared" si="1"/>
        <v>85.714285714285708</v>
      </c>
    </row>
    <row r="7" spans="1:17" ht="75" customHeight="1" x14ac:dyDescent="0.8">
      <c r="A7" s="157">
        <v>805</v>
      </c>
      <c r="B7" s="156" t="s">
        <v>180</v>
      </c>
      <c r="C7" s="143"/>
      <c r="D7" s="143"/>
      <c r="E7" s="159"/>
      <c r="F7" s="159"/>
      <c r="G7" s="155"/>
      <c r="H7" s="155">
        <v>112</v>
      </c>
      <c r="I7" s="155">
        <f t="shared" si="0"/>
        <v>145.45454545454544</v>
      </c>
      <c r="J7" s="158"/>
      <c r="K7" s="157">
        <v>6002</v>
      </c>
      <c r="L7" s="156" t="s">
        <v>175</v>
      </c>
      <c r="M7" s="143"/>
      <c r="N7" s="473"/>
      <c r="O7" s="155"/>
      <c r="P7" s="155">
        <v>68.989999999999995</v>
      </c>
      <c r="Q7" s="155">
        <f t="shared" si="1"/>
        <v>89.597402597402592</v>
      </c>
    </row>
    <row r="8" spans="1:17" ht="75" customHeight="1" x14ac:dyDescent="0.8">
      <c r="A8" s="157">
        <v>806</v>
      </c>
      <c r="B8" s="156" t="s">
        <v>179</v>
      </c>
      <c r="C8" s="143"/>
      <c r="D8" s="143"/>
      <c r="E8" s="159"/>
      <c r="F8" s="159"/>
      <c r="G8" s="155"/>
      <c r="H8" s="155">
        <v>66</v>
      </c>
      <c r="I8" s="155">
        <f t="shared" si="0"/>
        <v>85.714285714285708</v>
      </c>
      <c r="J8" s="158"/>
      <c r="K8" s="157">
        <v>6075</v>
      </c>
      <c r="L8" s="156" t="s">
        <v>517</v>
      </c>
      <c r="M8" s="143"/>
      <c r="N8" s="473"/>
      <c r="O8" s="155"/>
      <c r="P8" s="155">
        <v>72.989999999999995</v>
      </c>
      <c r="Q8" s="155">
        <f>SUM(P8/0.77)</f>
        <v>94.79220779220779</v>
      </c>
    </row>
    <row r="9" spans="1:17" ht="75" customHeight="1" x14ac:dyDescent="0.85">
      <c r="A9" s="157">
        <v>810</v>
      </c>
      <c r="B9" s="156" t="s">
        <v>178</v>
      </c>
      <c r="C9" s="143"/>
      <c r="D9" s="143"/>
      <c r="E9" s="159"/>
      <c r="F9" s="159"/>
      <c r="G9" s="155" t="s">
        <v>35</v>
      </c>
      <c r="H9" s="155">
        <v>78</v>
      </c>
      <c r="I9" s="155">
        <f t="shared" si="0"/>
        <v>101.2987012987013</v>
      </c>
      <c r="J9" s="158"/>
      <c r="K9" s="157">
        <v>6400</v>
      </c>
      <c r="L9" s="156" t="s">
        <v>170</v>
      </c>
      <c r="M9" s="237"/>
      <c r="N9" s="474"/>
      <c r="O9" s="155"/>
      <c r="P9" s="155">
        <v>155</v>
      </c>
      <c r="Q9" s="155">
        <f t="shared" si="1"/>
        <v>201.2987012987013</v>
      </c>
    </row>
    <row r="10" spans="1:17" ht="75" customHeight="1" x14ac:dyDescent="0.85">
      <c r="A10" s="157">
        <v>820</v>
      </c>
      <c r="B10" s="156" t="s">
        <v>177</v>
      </c>
      <c r="C10" s="143"/>
      <c r="D10" s="143"/>
      <c r="E10" s="159"/>
      <c r="F10" s="159"/>
      <c r="G10" s="155"/>
      <c r="H10" s="155">
        <v>101</v>
      </c>
      <c r="I10" s="155">
        <f t="shared" si="0"/>
        <v>131.16883116883116</v>
      </c>
      <c r="J10" s="158"/>
      <c r="K10" s="578">
        <v>6718</v>
      </c>
      <c r="L10" s="156" t="s">
        <v>745</v>
      </c>
      <c r="M10" s="237"/>
      <c r="N10" s="474"/>
      <c r="O10" s="155"/>
      <c r="P10" s="155">
        <v>99.99</v>
      </c>
      <c r="Q10" s="155">
        <f t="shared" si="1"/>
        <v>129.85714285714286</v>
      </c>
    </row>
    <row r="11" spans="1:17" ht="75" customHeight="1" x14ac:dyDescent="0.8">
      <c r="A11" s="157"/>
      <c r="B11" s="156" t="s">
        <v>782</v>
      </c>
      <c r="C11" s="143"/>
      <c r="D11" s="143"/>
      <c r="E11" s="579" t="s">
        <v>783</v>
      </c>
      <c r="F11" s="159"/>
      <c r="G11" s="155"/>
      <c r="H11" s="155">
        <v>99.99</v>
      </c>
      <c r="I11" s="155">
        <f t="shared" si="0"/>
        <v>129.85714285714286</v>
      </c>
      <c r="J11" s="158"/>
      <c r="K11" s="157">
        <v>6700</v>
      </c>
      <c r="L11" s="156" t="s">
        <v>168</v>
      </c>
      <c r="M11" s="143"/>
      <c r="N11" s="155"/>
      <c r="O11" s="155"/>
      <c r="P11" s="155">
        <v>165</v>
      </c>
      <c r="Q11" s="155">
        <f t="shared" si="1"/>
        <v>214.28571428571428</v>
      </c>
    </row>
    <row r="12" spans="1:17" ht="75" customHeight="1" x14ac:dyDescent="0.8">
      <c r="A12" s="157">
        <v>900</v>
      </c>
      <c r="B12" s="156" t="s">
        <v>176</v>
      </c>
      <c r="C12" s="143"/>
      <c r="D12" s="143"/>
      <c r="E12" s="159"/>
      <c r="F12" s="159"/>
      <c r="G12" s="155"/>
      <c r="H12" s="155">
        <v>75</v>
      </c>
      <c r="I12" s="155">
        <f t="shared" si="0"/>
        <v>97.402597402597394</v>
      </c>
      <c r="J12" s="158"/>
      <c r="K12" s="157">
        <v>6701</v>
      </c>
      <c r="L12" s="156" t="s">
        <v>167</v>
      </c>
      <c r="M12" s="143"/>
      <c r="N12" s="473"/>
      <c r="O12" s="155"/>
      <c r="P12" s="155">
        <v>74.989999999999995</v>
      </c>
      <c r="Q12" s="155">
        <f t="shared" si="1"/>
        <v>97.389610389610382</v>
      </c>
    </row>
    <row r="13" spans="1:17" ht="75" customHeight="1" x14ac:dyDescent="0.85">
      <c r="A13" s="157">
        <v>840</v>
      </c>
      <c r="B13" s="156" t="s">
        <v>174</v>
      </c>
      <c r="C13" s="143"/>
      <c r="D13" s="143"/>
      <c r="E13" s="159"/>
      <c r="F13" s="159"/>
      <c r="G13" s="155"/>
      <c r="H13" s="155">
        <v>117</v>
      </c>
      <c r="I13" s="155">
        <f t="shared" si="0"/>
        <v>151.94805194805195</v>
      </c>
      <c r="J13" s="158"/>
      <c r="K13" s="157">
        <v>6712</v>
      </c>
      <c r="L13" s="156" t="s">
        <v>166</v>
      </c>
      <c r="M13" s="242"/>
      <c r="N13" s="155"/>
      <c r="O13" s="155"/>
      <c r="P13" s="155">
        <v>165</v>
      </c>
      <c r="Q13" s="155">
        <f t="shared" si="1"/>
        <v>214.28571428571428</v>
      </c>
    </row>
    <row r="14" spans="1:17" ht="75" customHeight="1" x14ac:dyDescent="0.85">
      <c r="A14" s="157">
        <v>842</v>
      </c>
      <c r="B14" s="156" t="s">
        <v>173</v>
      </c>
      <c r="C14" s="143"/>
      <c r="D14" s="143"/>
      <c r="E14" s="159"/>
      <c r="F14" s="159"/>
      <c r="G14" s="155">
        <v>9</v>
      </c>
      <c r="H14" s="155">
        <v>42</v>
      </c>
      <c r="I14" s="155">
        <f t="shared" si="0"/>
        <v>54.545454545454547</v>
      </c>
      <c r="J14" s="158"/>
      <c r="K14" s="157">
        <v>6713</v>
      </c>
      <c r="L14" s="156" t="s">
        <v>165</v>
      </c>
      <c r="M14" s="242"/>
      <c r="N14" s="475"/>
      <c r="O14" s="155"/>
      <c r="P14" s="155">
        <v>74.989999999999995</v>
      </c>
      <c r="Q14" s="155">
        <f t="shared" si="1"/>
        <v>97.389610389610382</v>
      </c>
    </row>
    <row r="15" spans="1:17" ht="75" customHeight="1" x14ac:dyDescent="0.85">
      <c r="A15" s="157">
        <v>6500</v>
      </c>
      <c r="B15" s="156" t="s">
        <v>172</v>
      </c>
      <c r="C15" s="143"/>
      <c r="D15" s="143"/>
      <c r="E15" s="159"/>
      <c r="F15" s="159"/>
      <c r="G15" s="155"/>
      <c r="H15" s="155">
        <v>115</v>
      </c>
      <c r="I15" s="155">
        <f t="shared" si="0"/>
        <v>149.35064935064935</v>
      </c>
      <c r="J15" s="158"/>
      <c r="K15" s="157">
        <v>6702</v>
      </c>
      <c r="L15" s="156" t="s">
        <v>784</v>
      </c>
      <c r="M15" s="242"/>
      <c r="N15" s="475"/>
      <c r="O15" s="155"/>
      <c r="P15" s="155">
        <v>165</v>
      </c>
      <c r="Q15" s="155">
        <f t="shared" si="1"/>
        <v>214.28571428571428</v>
      </c>
    </row>
    <row r="16" spans="1:17" ht="75" customHeight="1" x14ac:dyDescent="0.8">
      <c r="A16" s="157">
        <v>6501</v>
      </c>
      <c r="B16" s="156" t="s">
        <v>171</v>
      </c>
      <c r="C16" s="143"/>
      <c r="D16" s="143"/>
      <c r="E16" s="159"/>
      <c r="F16" s="159"/>
      <c r="G16" s="155"/>
      <c r="H16" s="155">
        <v>65</v>
      </c>
      <c r="I16" s="155">
        <f t="shared" si="0"/>
        <v>84.415584415584419</v>
      </c>
      <c r="J16" s="158"/>
      <c r="K16" s="157">
        <v>6703</v>
      </c>
      <c r="L16" s="156" t="s">
        <v>521</v>
      </c>
      <c r="M16" s="143"/>
      <c r="N16" s="473"/>
      <c r="O16" s="155"/>
      <c r="P16" s="155">
        <v>74.989999999999995</v>
      </c>
      <c r="Q16" s="155">
        <f t="shared" si="1"/>
        <v>97.389610389610382</v>
      </c>
    </row>
    <row r="17" spans="1:17" ht="75" customHeight="1" x14ac:dyDescent="0.85">
      <c r="A17" s="784" t="s">
        <v>169</v>
      </c>
      <c r="B17" s="785"/>
      <c r="C17" s="785"/>
      <c r="D17" s="785"/>
      <c r="E17" s="785"/>
      <c r="F17" s="785"/>
      <c r="G17" s="785"/>
      <c r="H17" s="785"/>
      <c r="I17" s="786"/>
      <c r="J17" s="158"/>
      <c r="K17" s="157">
        <v>6758</v>
      </c>
      <c r="L17" s="156" t="s">
        <v>674</v>
      </c>
      <c r="M17" s="143"/>
      <c r="N17" s="473"/>
      <c r="O17" s="155"/>
      <c r="P17" s="155">
        <v>194.99</v>
      </c>
      <c r="Q17" s="155">
        <f t="shared" si="1"/>
        <v>253.23376623376623</v>
      </c>
    </row>
    <row r="18" spans="1:17" ht="75" customHeight="1" x14ac:dyDescent="0.8">
      <c r="A18" s="157">
        <v>6805</v>
      </c>
      <c r="B18" s="156" t="s">
        <v>520</v>
      </c>
      <c r="C18" s="143"/>
      <c r="D18" s="143"/>
      <c r="E18" s="159"/>
      <c r="F18" s="159"/>
      <c r="G18" s="155"/>
      <c r="H18" s="155">
        <v>92</v>
      </c>
      <c r="I18" s="155">
        <f t="shared" ref="I18:I31" si="2">SUM(H18/0.77)</f>
        <v>119.48051948051948</v>
      </c>
      <c r="J18" s="158"/>
      <c r="K18" s="157">
        <v>6759</v>
      </c>
      <c r="L18" s="156" t="s">
        <v>675</v>
      </c>
      <c r="M18" s="143"/>
      <c r="N18" s="473"/>
      <c r="O18" s="155"/>
      <c r="P18" s="155">
        <v>99.99</v>
      </c>
      <c r="Q18" s="155">
        <f t="shared" si="1"/>
        <v>129.85714285714286</v>
      </c>
    </row>
    <row r="19" spans="1:17" ht="75" customHeight="1" x14ac:dyDescent="0.8">
      <c r="A19" s="157">
        <v>6801</v>
      </c>
      <c r="B19" s="156" t="s">
        <v>222</v>
      </c>
      <c r="C19" s="143"/>
      <c r="D19" s="143"/>
      <c r="E19" s="159"/>
      <c r="F19" s="159"/>
      <c r="G19" s="155"/>
      <c r="H19" s="155">
        <v>99</v>
      </c>
      <c r="I19" s="155">
        <f t="shared" si="2"/>
        <v>128.57142857142856</v>
      </c>
      <c r="J19" s="158"/>
      <c r="K19" s="157">
        <v>6589</v>
      </c>
      <c r="L19" s="156" t="s">
        <v>616</v>
      </c>
      <c r="M19" s="143"/>
      <c r="N19" s="473"/>
      <c r="O19" s="155"/>
      <c r="P19" s="155">
        <v>73</v>
      </c>
      <c r="Q19" s="155">
        <f t="shared" si="1"/>
        <v>94.805194805194802</v>
      </c>
    </row>
    <row r="20" spans="1:17" ht="75" customHeight="1" x14ac:dyDescent="0.8">
      <c r="A20" s="157">
        <v>6130</v>
      </c>
      <c r="B20" s="156" t="s">
        <v>164</v>
      </c>
      <c r="C20" s="143"/>
      <c r="D20" s="143"/>
      <c r="E20" s="159"/>
      <c r="F20" s="159"/>
      <c r="G20" s="155"/>
      <c r="H20" s="155">
        <v>159</v>
      </c>
      <c r="I20" s="155">
        <f t="shared" si="2"/>
        <v>206.49350649350649</v>
      </c>
      <c r="J20" s="158"/>
      <c r="K20" s="157">
        <v>6181</v>
      </c>
      <c r="L20" s="156" t="s">
        <v>160</v>
      </c>
      <c r="M20" s="143"/>
      <c r="N20" s="473"/>
      <c r="O20" s="155"/>
      <c r="P20" s="155">
        <v>73</v>
      </c>
      <c r="Q20" s="155">
        <f t="shared" si="1"/>
        <v>94.805194805194802</v>
      </c>
    </row>
    <row r="21" spans="1:17" ht="75" customHeight="1" x14ac:dyDescent="0.85">
      <c r="A21" s="157">
        <v>6132</v>
      </c>
      <c r="B21" s="156" t="s">
        <v>163</v>
      </c>
      <c r="C21" s="143"/>
      <c r="D21" s="143"/>
      <c r="E21" s="159"/>
      <c r="F21" s="159"/>
      <c r="G21" s="155"/>
      <c r="H21" s="155">
        <v>67</v>
      </c>
      <c r="I21" s="155">
        <f t="shared" si="2"/>
        <v>87.012987012987011</v>
      </c>
      <c r="J21" s="158"/>
      <c r="K21" s="157">
        <v>6351</v>
      </c>
      <c r="L21" s="156" t="s">
        <v>159</v>
      </c>
      <c r="M21" s="237"/>
      <c r="N21" s="474"/>
      <c r="O21" s="155"/>
      <c r="P21" s="155">
        <v>70</v>
      </c>
      <c r="Q21" s="155">
        <f t="shared" si="1"/>
        <v>90.909090909090907</v>
      </c>
    </row>
    <row r="22" spans="1:17" ht="75" customHeight="1" x14ac:dyDescent="0.8">
      <c r="A22" s="157">
        <v>6137</v>
      </c>
      <c r="B22" s="156" t="s">
        <v>630</v>
      </c>
      <c r="C22" s="143"/>
      <c r="D22" s="143"/>
      <c r="E22" s="159"/>
      <c r="F22" s="159"/>
      <c r="G22" s="155"/>
      <c r="H22" s="155">
        <v>79</v>
      </c>
      <c r="I22" s="155">
        <f t="shared" si="2"/>
        <v>102.59740259740259</v>
      </c>
      <c r="J22" s="158"/>
      <c r="K22" s="157">
        <v>2065</v>
      </c>
      <c r="L22" s="156" t="s">
        <v>158</v>
      </c>
      <c r="M22" s="143"/>
      <c r="N22" s="155"/>
      <c r="O22" s="155"/>
      <c r="P22" s="155">
        <v>136</v>
      </c>
      <c r="Q22" s="155">
        <f t="shared" si="1"/>
        <v>176.62337662337663</v>
      </c>
    </row>
    <row r="23" spans="1:17" ht="75" customHeight="1" x14ac:dyDescent="0.8">
      <c r="A23" s="157">
        <v>2200</v>
      </c>
      <c r="B23" s="156" t="s">
        <v>162</v>
      </c>
      <c r="C23" s="143"/>
      <c r="D23" s="143"/>
      <c r="E23" s="159"/>
      <c r="F23" s="159"/>
      <c r="G23" s="155"/>
      <c r="H23" s="155">
        <v>199</v>
      </c>
      <c r="I23" s="155">
        <f t="shared" si="2"/>
        <v>258.44155844155841</v>
      </c>
      <c r="J23" s="158"/>
      <c r="K23" s="157">
        <v>2067</v>
      </c>
      <c r="L23" s="156" t="s">
        <v>156</v>
      </c>
      <c r="M23" s="143"/>
      <c r="N23" s="155"/>
      <c r="O23" s="155"/>
      <c r="P23" s="155">
        <v>55</v>
      </c>
      <c r="Q23" s="155">
        <f t="shared" si="1"/>
        <v>71.428571428571431</v>
      </c>
    </row>
    <row r="24" spans="1:17" ht="75" customHeight="1" x14ac:dyDescent="0.85">
      <c r="A24" s="157">
        <v>2201</v>
      </c>
      <c r="B24" s="156" t="s">
        <v>161</v>
      </c>
      <c r="C24" s="143"/>
      <c r="D24" s="143"/>
      <c r="E24" s="159"/>
      <c r="F24" s="159"/>
      <c r="G24" s="155"/>
      <c r="H24" s="155">
        <v>79</v>
      </c>
      <c r="I24" s="155">
        <f t="shared" si="2"/>
        <v>102.59740259740259</v>
      </c>
      <c r="J24" s="158"/>
      <c r="K24" s="769" t="s">
        <v>155</v>
      </c>
      <c r="L24" s="770"/>
      <c r="M24" s="770"/>
      <c r="N24" s="770"/>
      <c r="O24" s="770"/>
      <c r="P24" s="770"/>
      <c r="Q24" s="771"/>
    </row>
    <row r="25" spans="1:17" ht="75" customHeight="1" x14ac:dyDescent="0.8">
      <c r="A25" s="157">
        <v>2284</v>
      </c>
      <c r="B25" s="156" t="s">
        <v>288</v>
      </c>
      <c r="C25" s="143"/>
      <c r="D25" s="143"/>
      <c r="E25" s="159"/>
      <c r="F25" s="159"/>
      <c r="G25" s="155"/>
      <c r="H25" s="155">
        <v>175</v>
      </c>
      <c r="I25" s="155">
        <f t="shared" si="2"/>
        <v>227.27272727272728</v>
      </c>
      <c r="J25" s="158"/>
      <c r="K25" s="157">
        <v>6602</v>
      </c>
      <c r="L25" s="156" t="s">
        <v>237</v>
      </c>
      <c r="M25" s="143"/>
      <c r="N25" s="473"/>
      <c r="O25" s="155"/>
      <c r="P25" s="155">
        <v>50</v>
      </c>
      <c r="Q25" s="155">
        <f>SUM(P25/0.77)</f>
        <v>64.935064935064929</v>
      </c>
    </row>
    <row r="26" spans="1:17" ht="75" customHeight="1" x14ac:dyDescent="0.8">
      <c r="A26" s="157">
        <v>2285</v>
      </c>
      <c r="B26" s="156" t="s">
        <v>239</v>
      </c>
      <c r="C26" s="143"/>
      <c r="D26" s="143"/>
      <c r="E26" s="159"/>
      <c r="F26" s="159"/>
      <c r="G26" s="155"/>
      <c r="H26" s="155">
        <v>67</v>
      </c>
      <c r="I26" s="155">
        <f t="shared" si="2"/>
        <v>87.012987012987011</v>
      </c>
      <c r="J26" s="158"/>
      <c r="K26" s="157">
        <v>1901</v>
      </c>
      <c r="L26" s="156" t="s">
        <v>154</v>
      </c>
      <c r="M26" s="143"/>
      <c r="N26" s="473"/>
      <c r="O26" s="155"/>
      <c r="P26" s="155">
        <v>82</v>
      </c>
      <c r="Q26" s="155">
        <f>SUM(P26/0.77)</f>
        <v>106.49350649350649</v>
      </c>
    </row>
    <row r="27" spans="1:17" ht="75" customHeight="1" x14ac:dyDescent="0.85">
      <c r="A27" s="157">
        <v>2141</v>
      </c>
      <c r="B27" s="156" t="s">
        <v>488</v>
      </c>
      <c r="C27" s="143"/>
      <c r="D27" s="143"/>
      <c r="E27" s="159"/>
      <c r="F27" s="159"/>
      <c r="G27" s="155"/>
      <c r="H27" s="155">
        <v>73</v>
      </c>
      <c r="I27" s="155">
        <f t="shared" si="2"/>
        <v>94.805194805194802</v>
      </c>
      <c r="J27" s="158"/>
      <c r="K27" s="772" t="s">
        <v>153</v>
      </c>
      <c r="L27" s="773"/>
      <c r="M27" s="773"/>
      <c r="N27" s="773"/>
      <c r="O27" s="773"/>
      <c r="P27" s="773"/>
      <c r="Q27" s="774"/>
    </row>
    <row r="28" spans="1:17" ht="75" customHeight="1" x14ac:dyDescent="0.8">
      <c r="A28" s="157">
        <v>2133</v>
      </c>
      <c r="B28" s="156" t="s">
        <v>702</v>
      </c>
      <c r="C28" s="143"/>
      <c r="D28" s="143"/>
      <c r="E28" s="159"/>
      <c r="F28" s="159"/>
      <c r="G28" s="155"/>
      <c r="H28" s="155">
        <v>75</v>
      </c>
      <c r="I28" s="155">
        <f t="shared" si="2"/>
        <v>97.402597402597394</v>
      </c>
      <c r="J28" s="158"/>
      <c r="K28" s="157">
        <v>2554</v>
      </c>
      <c r="L28" s="156" t="s">
        <v>152</v>
      </c>
      <c r="M28" s="143"/>
      <c r="N28" s="155">
        <v>4</v>
      </c>
      <c r="O28" s="155" t="s">
        <v>35</v>
      </c>
      <c r="P28" s="155">
        <v>58</v>
      </c>
      <c r="Q28" s="155">
        <f>SUM(P28/0.77)</f>
        <v>75.324675324675326</v>
      </c>
    </row>
    <row r="29" spans="1:17" ht="75" customHeight="1" x14ac:dyDescent="0.8">
      <c r="A29" s="157">
        <v>2180</v>
      </c>
      <c r="B29" s="156" t="s">
        <v>142</v>
      </c>
      <c r="C29" s="143"/>
      <c r="D29" s="143"/>
      <c r="E29" s="159"/>
      <c r="F29" s="159"/>
      <c r="G29" s="155"/>
      <c r="H29" s="155">
        <v>240</v>
      </c>
      <c r="I29" s="155">
        <f>SUM(H29/0.77)</f>
        <v>311.68831168831167</v>
      </c>
      <c r="J29" s="158"/>
      <c r="K29" s="273"/>
      <c r="L29" s="272"/>
      <c r="M29" s="272"/>
      <c r="N29" s="272"/>
      <c r="O29" s="272"/>
      <c r="P29" s="272"/>
      <c r="Q29" s="272"/>
    </row>
    <row r="30" spans="1:17" ht="75" customHeight="1" x14ac:dyDescent="0.8">
      <c r="A30" s="157">
        <v>2112</v>
      </c>
      <c r="B30" s="156" t="s">
        <v>157</v>
      </c>
      <c r="C30" s="143"/>
      <c r="D30" s="143"/>
      <c r="E30" s="159"/>
      <c r="F30" s="159"/>
      <c r="G30" s="155"/>
      <c r="H30" s="155">
        <v>170</v>
      </c>
      <c r="I30" s="155">
        <f t="shared" si="2"/>
        <v>220.77922077922076</v>
      </c>
      <c r="J30" s="158"/>
      <c r="K30" s="271"/>
    </row>
    <row r="31" spans="1:17" ht="75" customHeight="1" x14ac:dyDescent="0.8">
      <c r="A31" s="157">
        <v>2113</v>
      </c>
      <c r="B31" s="156" t="s">
        <v>12</v>
      </c>
      <c r="C31" s="143"/>
      <c r="D31" s="143"/>
      <c r="E31" s="159"/>
      <c r="F31" s="159"/>
      <c r="G31" s="155"/>
      <c r="H31" s="155">
        <v>62</v>
      </c>
      <c r="I31" s="155">
        <f t="shared" si="2"/>
        <v>80.519480519480524</v>
      </c>
      <c r="J31" s="158"/>
      <c r="K31" s="271"/>
    </row>
    <row r="32" spans="1:17" ht="75" customHeight="1" x14ac:dyDescent="0.8">
      <c r="I32" s="269"/>
      <c r="J32" s="270"/>
    </row>
    <row r="33" spans="9:10" ht="75" customHeight="1" x14ac:dyDescent="0.8">
      <c r="I33" s="269"/>
      <c r="J33" s="270"/>
    </row>
    <row r="34" spans="9:10" ht="75" customHeight="1" x14ac:dyDescent="0.8">
      <c r="I34" s="269"/>
      <c r="J34" s="270"/>
    </row>
    <row r="35" spans="9:10" ht="75" customHeight="1" x14ac:dyDescent="0.8">
      <c r="I35" s="269"/>
      <c r="J35" s="270"/>
    </row>
    <row r="36" spans="9:10" ht="75" customHeight="1" x14ac:dyDescent="0.8">
      <c r="I36" s="269"/>
      <c r="J36" s="270"/>
    </row>
    <row r="37" spans="9:10" ht="75" customHeight="1" x14ac:dyDescent="0.8">
      <c r="I37" s="269"/>
      <c r="J37" s="270"/>
    </row>
    <row r="38" spans="9:10" ht="75" customHeight="1" x14ac:dyDescent="0.8">
      <c r="I38" s="269"/>
      <c r="J38" s="270"/>
    </row>
    <row r="39" spans="9:10" ht="75" customHeight="1" x14ac:dyDescent="0.8">
      <c r="I39" s="269"/>
      <c r="J39" s="270"/>
    </row>
    <row r="40" spans="9:10" ht="75" customHeight="1" x14ac:dyDescent="0.8">
      <c r="I40" s="269"/>
      <c r="J40" s="270"/>
    </row>
    <row r="41" spans="9:10" ht="75" customHeight="1" x14ac:dyDescent="0.8">
      <c r="I41" s="269"/>
      <c r="J41" s="270"/>
    </row>
    <row r="42" spans="9:10" ht="75" customHeight="1" x14ac:dyDescent="0.8">
      <c r="I42" s="269"/>
      <c r="J42" s="270"/>
    </row>
    <row r="43" spans="9:10" ht="75" customHeight="1" x14ac:dyDescent="0.8">
      <c r="I43" s="269"/>
      <c r="J43" s="270"/>
    </row>
    <row r="44" spans="9:10" ht="75" customHeight="1" x14ac:dyDescent="0.8">
      <c r="I44" s="269"/>
      <c r="J44" s="270"/>
    </row>
    <row r="45" spans="9:10" ht="75" customHeight="1" x14ac:dyDescent="0.8">
      <c r="I45" s="269"/>
      <c r="J45" s="270"/>
    </row>
    <row r="46" spans="9:10" ht="75" customHeight="1" x14ac:dyDescent="0.8">
      <c r="J46" s="270"/>
    </row>
    <row r="47" spans="9:10" ht="75" customHeight="1" x14ac:dyDescent="0.8">
      <c r="J47" s="270"/>
    </row>
    <row r="48" spans="9:10" ht="75" customHeight="1" x14ac:dyDescent="0.8">
      <c r="J48" s="270"/>
    </row>
    <row r="49" spans="10:18" ht="75" customHeight="1" x14ac:dyDescent="0.8">
      <c r="J49" s="154"/>
    </row>
    <row r="50" spans="10:18" ht="75" customHeight="1" x14ac:dyDescent="0.8">
      <c r="J50" s="154"/>
    </row>
    <row r="51" spans="10:18" ht="75" customHeight="1" x14ac:dyDescent="0.8">
      <c r="J51" s="152"/>
    </row>
    <row r="52" spans="10:18" ht="75" customHeight="1" x14ac:dyDescent="0.8">
      <c r="R52" s="151"/>
    </row>
  </sheetData>
  <mergeCells count="11">
    <mergeCell ref="K24:Q24"/>
    <mergeCell ref="K27:Q27"/>
    <mergeCell ref="G2:G3"/>
    <mergeCell ref="B2:B3"/>
    <mergeCell ref="A1:M1"/>
    <mergeCell ref="E2:E3"/>
    <mergeCell ref="L2:L3"/>
    <mergeCell ref="A17:I17"/>
    <mergeCell ref="A4:I4"/>
    <mergeCell ref="K4:Q4"/>
    <mergeCell ref="O2:O3"/>
  </mergeCells>
  <pageMargins left="0.21" right="0.25" top="0.28000000000000003" bottom="0.17" header="0.42" footer="0.17"/>
  <pageSetup scale="1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57"/>
  <sheetViews>
    <sheetView tabSelected="1" view="pageBreakPreview" zoomScale="50" zoomScaleNormal="50" zoomScaleSheetLayoutView="50" workbookViewId="0">
      <selection activeCell="D49" sqref="D49"/>
    </sheetView>
  </sheetViews>
  <sheetFormatPr defaultColWidth="8.85546875" defaultRowHeight="40.15" customHeight="1" x14ac:dyDescent="0.35"/>
  <cols>
    <col min="1" max="1" width="8.85546875" style="172"/>
    <col min="2" max="2" width="18.5703125" style="173" customWidth="1"/>
    <col min="3" max="3" width="21.42578125" style="173" bestFit="1" customWidth="1"/>
    <col min="4" max="4" width="135.7109375" style="173" bestFit="1" customWidth="1"/>
    <col min="5" max="5" width="19.7109375" style="173" customWidth="1"/>
    <col min="6" max="6" width="21.28515625" style="595" customWidth="1"/>
    <col min="7" max="7" width="27.85546875" style="173" customWidth="1"/>
    <col min="8" max="8" width="11.28515625" style="172" customWidth="1"/>
    <col min="9" max="11" width="12.140625" style="172" bestFit="1" customWidth="1"/>
    <col min="12" max="20" width="8.85546875" style="172"/>
    <col min="21" max="23" width="0" style="172" hidden="1" customWidth="1"/>
    <col min="24" max="16384" width="8.85546875" style="172"/>
  </cols>
  <sheetData>
    <row r="1" spans="2:7" ht="40.15" customHeight="1" x14ac:dyDescent="0.35">
      <c r="B1" s="247" t="s">
        <v>187</v>
      </c>
      <c r="C1" s="247" t="s">
        <v>186</v>
      </c>
      <c r="D1" s="174" t="s">
        <v>219</v>
      </c>
      <c r="E1" s="174" t="s">
        <v>15</v>
      </c>
      <c r="F1" s="592" t="s">
        <v>76</v>
      </c>
      <c r="G1" s="174" t="s">
        <v>185</v>
      </c>
    </row>
    <row r="2" spans="2:7" ht="40.15" customHeight="1" x14ac:dyDescent="0.35">
      <c r="B2" s="572"/>
      <c r="C2" s="572"/>
      <c r="D2" s="573" t="s">
        <v>649</v>
      </c>
      <c r="E2" s="573"/>
      <c r="F2" s="574">
        <v>9.99</v>
      </c>
      <c r="G2" s="571"/>
    </row>
    <row r="3" spans="2:7" ht="40.15" customHeight="1" x14ac:dyDescent="0.35">
      <c r="B3" s="572"/>
      <c r="C3" s="572"/>
      <c r="D3" s="573" t="s">
        <v>650</v>
      </c>
      <c r="E3" s="573"/>
      <c r="F3" s="574">
        <v>9.99</v>
      </c>
      <c r="G3" s="571"/>
    </row>
    <row r="4" spans="2:7" ht="40.15" customHeight="1" x14ac:dyDescent="0.35">
      <c r="B4" s="572"/>
      <c r="C4" s="572"/>
      <c r="D4" s="573" t="s">
        <v>648</v>
      </c>
      <c r="E4" s="573"/>
      <c r="F4" s="574">
        <v>9.99</v>
      </c>
      <c r="G4" s="571"/>
    </row>
    <row r="5" spans="2:7" ht="40.15" customHeight="1" x14ac:dyDescent="0.35">
      <c r="B5" s="572"/>
      <c r="C5" s="572"/>
      <c r="D5" s="573" t="s">
        <v>769</v>
      </c>
      <c r="E5" s="573"/>
      <c r="F5" s="574">
        <v>9.99</v>
      </c>
      <c r="G5" s="571"/>
    </row>
    <row r="6" spans="2:7" ht="40.15" customHeight="1" x14ac:dyDescent="0.35">
      <c r="B6" s="572"/>
      <c r="C6" s="572"/>
      <c r="D6" s="573" t="s">
        <v>639</v>
      </c>
      <c r="E6" s="573"/>
      <c r="F6" s="574">
        <v>9.99</v>
      </c>
      <c r="G6" s="571"/>
    </row>
    <row r="7" spans="2:7" ht="40.15" customHeight="1" x14ac:dyDescent="0.35">
      <c r="B7" s="572"/>
      <c r="C7" s="572"/>
      <c r="D7" s="573" t="s">
        <v>770</v>
      </c>
      <c r="E7" s="573"/>
      <c r="F7" s="574">
        <v>9.99</v>
      </c>
      <c r="G7" s="571"/>
    </row>
    <row r="8" spans="2:7" ht="40.15" customHeight="1" x14ac:dyDescent="0.35">
      <c r="B8" s="572"/>
      <c r="C8" s="572"/>
      <c r="D8" s="573" t="s">
        <v>631</v>
      </c>
      <c r="E8" s="573"/>
      <c r="F8" s="574">
        <v>9.99</v>
      </c>
      <c r="G8" s="571"/>
    </row>
    <row r="9" spans="2:7" ht="40.15" customHeight="1" x14ac:dyDescent="0.35">
      <c r="B9" s="572"/>
      <c r="C9" s="572"/>
      <c r="D9" s="573" t="s">
        <v>623</v>
      </c>
      <c r="E9" s="573"/>
      <c r="F9" s="574">
        <v>9.99</v>
      </c>
      <c r="G9" s="571"/>
    </row>
    <row r="10" spans="2:7" ht="40.15" customHeight="1" x14ac:dyDescent="0.35">
      <c r="B10" s="572"/>
      <c r="C10" s="572"/>
      <c r="D10" s="573" t="s">
        <v>628</v>
      </c>
      <c r="E10" s="573"/>
      <c r="F10" s="574">
        <v>14.99</v>
      </c>
      <c r="G10" s="571"/>
    </row>
    <row r="11" spans="2:7" ht="40.15" customHeight="1" x14ac:dyDescent="0.35">
      <c r="B11" s="572"/>
      <c r="C11" s="572"/>
      <c r="D11" s="573" t="s">
        <v>627</v>
      </c>
      <c r="E11" s="573"/>
      <c r="F11" s="574">
        <v>14.99</v>
      </c>
      <c r="G11" s="571"/>
    </row>
    <row r="12" spans="2:7" ht="40.15" customHeight="1" x14ac:dyDescent="0.35">
      <c r="B12" s="572"/>
      <c r="C12" s="572"/>
      <c r="D12" s="573" t="s">
        <v>624</v>
      </c>
      <c r="E12" s="573"/>
      <c r="F12" s="574">
        <v>9.99</v>
      </c>
      <c r="G12" s="571"/>
    </row>
    <row r="13" spans="2:7" ht="40.15" customHeight="1" x14ac:dyDescent="0.35">
      <c r="B13" s="572"/>
      <c r="C13" s="572"/>
      <c r="D13" s="573" t="s">
        <v>569</v>
      </c>
      <c r="E13" s="573"/>
      <c r="F13" s="574">
        <v>9.99</v>
      </c>
      <c r="G13" s="571"/>
    </row>
    <row r="14" spans="2:7" ht="40.15" customHeight="1" x14ac:dyDescent="0.35">
      <c r="B14" s="572"/>
      <c r="C14" s="572"/>
      <c r="D14" s="573" t="s">
        <v>651</v>
      </c>
      <c r="E14" s="573"/>
      <c r="F14" s="574">
        <v>9.99</v>
      </c>
      <c r="G14" s="571"/>
    </row>
    <row r="15" spans="2:7" ht="40.15" customHeight="1" x14ac:dyDescent="0.35">
      <c r="B15" s="572"/>
      <c r="C15" s="572"/>
      <c r="D15" s="573" t="s">
        <v>574</v>
      </c>
      <c r="E15" s="573"/>
      <c r="F15" s="574">
        <v>9.99</v>
      </c>
      <c r="G15" s="571"/>
    </row>
    <row r="16" spans="2:7" ht="40.15" customHeight="1" x14ac:dyDescent="0.35">
      <c r="B16" s="572"/>
      <c r="C16" s="572"/>
      <c r="D16" s="573" t="s">
        <v>625</v>
      </c>
      <c r="E16" s="573"/>
      <c r="F16" s="574">
        <v>9.99</v>
      </c>
      <c r="G16" s="571"/>
    </row>
    <row r="17" spans="2:7" ht="40.15" customHeight="1" x14ac:dyDescent="0.35">
      <c r="B17" s="572"/>
      <c r="C17" s="572"/>
      <c r="D17" s="573" t="s">
        <v>626</v>
      </c>
      <c r="E17" s="573"/>
      <c r="F17" s="574">
        <v>9.99</v>
      </c>
      <c r="G17" s="571"/>
    </row>
    <row r="18" spans="2:7" ht="40.15" customHeight="1" x14ac:dyDescent="0.35">
      <c r="B18" s="572"/>
      <c r="C18" s="572"/>
      <c r="D18" s="573" t="s">
        <v>689</v>
      </c>
      <c r="E18" s="573"/>
      <c r="F18" s="574">
        <v>29.99</v>
      </c>
      <c r="G18" s="571"/>
    </row>
    <row r="19" spans="2:7" ht="40.15" customHeight="1" x14ac:dyDescent="0.35">
      <c r="B19" s="572"/>
      <c r="C19" s="572"/>
      <c r="D19" s="573" t="s">
        <v>771</v>
      </c>
      <c r="E19" s="573"/>
      <c r="F19" s="574">
        <v>50</v>
      </c>
      <c r="G19" s="571"/>
    </row>
    <row r="20" spans="2:7" ht="40.15" customHeight="1" x14ac:dyDescent="0.35">
      <c r="B20" s="572"/>
      <c r="C20" s="572"/>
      <c r="D20" s="573" t="s">
        <v>690</v>
      </c>
      <c r="E20" s="573"/>
      <c r="F20" s="574">
        <v>9.99</v>
      </c>
      <c r="G20" s="571"/>
    </row>
    <row r="21" spans="2:7" ht="40.15" customHeight="1" x14ac:dyDescent="0.35">
      <c r="B21" s="572"/>
      <c r="C21" s="572"/>
      <c r="D21" s="573" t="s">
        <v>590</v>
      </c>
      <c r="E21" s="573"/>
      <c r="F21" s="574">
        <v>9.99</v>
      </c>
      <c r="G21" s="571"/>
    </row>
    <row r="22" spans="2:7" ht="40.15" customHeight="1" x14ac:dyDescent="0.35">
      <c r="B22" s="572"/>
      <c r="C22" s="572"/>
      <c r="D22" s="573" t="s">
        <v>772</v>
      </c>
      <c r="E22" s="573"/>
      <c r="F22" s="574">
        <v>9.99</v>
      </c>
      <c r="G22" s="571"/>
    </row>
    <row r="23" spans="2:7" ht="40.15" customHeight="1" x14ac:dyDescent="0.35">
      <c r="B23" s="572"/>
      <c r="C23" s="572"/>
      <c r="D23" s="573" t="s">
        <v>773</v>
      </c>
      <c r="E23" s="573"/>
      <c r="F23" s="574">
        <v>9.99</v>
      </c>
      <c r="G23" s="571"/>
    </row>
    <row r="24" spans="2:7" ht="40.15" customHeight="1" x14ac:dyDescent="0.35">
      <c r="B24" s="572"/>
      <c r="C24" s="572"/>
      <c r="D24" s="573" t="s">
        <v>774</v>
      </c>
      <c r="E24" s="573"/>
      <c r="F24" s="574">
        <v>9.99</v>
      </c>
      <c r="G24" s="571"/>
    </row>
    <row r="25" spans="2:7" ht="40.15" customHeight="1" x14ac:dyDescent="0.35">
      <c r="B25" s="572"/>
      <c r="C25" s="572"/>
      <c r="D25" s="573" t="s">
        <v>775</v>
      </c>
      <c r="E25" s="573"/>
      <c r="F25" s="574">
        <v>9.99</v>
      </c>
      <c r="G25" s="571"/>
    </row>
    <row r="26" spans="2:7" ht="40.15" customHeight="1" x14ac:dyDescent="0.35">
      <c r="B26" s="575"/>
      <c r="C26" s="575"/>
      <c r="D26" s="576" t="s">
        <v>776</v>
      </c>
      <c r="E26" s="576"/>
      <c r="F26" s="574">
        <v>9.99</v>
      </c>
      <c r="G26" s="571"/>
    </row>
    <row r="27" spans="2:7" ht="40.15" customHeight="1" x14ac:dyDescent="0.35">
      <c r="B27" s="575"/>
      <c r="C27" s="575"/>
      <c r="D27" s="576" t="s">
        <v>777</v>
      </c>
      <c r="E27" s="576"/>
      <c r="F27" s="574">
        <v>19.989999999999998</v>
      </c>
      <c r="G27" s="571"/>
    </row>
    <row r="28" spans="2:7" ht="40.15" customHeight="1" x14ac:dyDescent="0.35">
      <c r="B28" s="575"/>
      <c r="C28" s="575"/>
      <c r="D28" s="576" t="s">
        <v>778</v>
      </c>
      <c r="E28" s="576"/>
      <c r="F28" s="574">
        <v>9.99</v>
      </c>
      <c r="G28" s="577"/>
    </row>
    <row r="29" spans="2:7" ht="40.15" customHeight="1" x14ac:dyDescent="0.35">
      <c r="B29" s="588"/>
      <c r="C29" s="588"/>
      <c r="D29" s="589" t="s">
        <v>779</v>
      </c>
      <c r="E29" s="589"/>
      <c r="F29" s="593">
        <v>9.99</v>
      </c>
      <c r="G29" s="577"/>
    </row>
    <row r="30" spans="2:7" ht="40.15" customHeight="1" x14ac:dyDescent="0.35">
      <c r="B30" s="571"/>
      <c r="C30" s="571"/>
      <c r="D30" s="596" t="s">
        <v>818</v>
      </c>
      <c r="E30" s="571"/>
      <c r="F30" s="594">
        <v>24</v>
      </c>
      <c r="G30" s="571"/>
    </row>
    <row r="31" spans="2:7" ht="40.15" customHeight="1" x14ac:dyDescent="0.35">
      <c r="B31" s="247"/>
      <c r="C31" s="247"/>
      <c r="D31" s="596" t="s">
        <v>819</v>
      </c>
      <c r="E31" s="247"/>
      <c r="F31" s="594">
        <v>9.99</v>
      </c>
      <c r="G31" s="247"/>
    </row>
    <row r="32" spans="2:7" ht="40.15" customHeight="1" x14ac:dyDescent="0.35">
      <c r="B32" s="247"/>
      <c r="C32" s="247"/>
      <c r="D32" s="596" t="s">
        <v>820</v>
      </c>
      <c r="E32" s="247"/>
      <c r="F32" s="594">
        <v>48</v>
      </c>
      <c r="G32" s="247"/>
    </row>
    <row r="33" spans="2:7" ht="40.15" customHeight="1" x14ac:dyDescent="0.35">
      <c r="B33" s="247"/>
      <c r="C33" s="247"/>
      <c r="D33" s="596" t="s">
        <v>821</v>
      </c>
      <c r="E33" s="247"/>
      <c r="F33" s="594">
        <v>48</v>
      </c>
      <c r="G33" s="247"/>
    </row>
    <row r="34" spans="2:7" ht="40.15" customHeight="1" x14ac:dyDescent="0.35">
      <c r="B34" s="247"/>
      <c r="C34" s="247"/>
      <c r="D34" s="596" t="s">
        <v>822</v>
      </c>
      <c r="E34" s="247"/>
      <c r="F34" s="594">
        <v>9.99</v>
      </c>
      <c r="G34" s="247"/>
    </row>
    <row r="35" spans="2:7" ht="40.15" customHeight="1" x14ac:dyDescent="0.35">
      <c r="B35" s="247"/>
      <c r="C35" s="247"/>
      <c r="D35" s="596" t="s">
        <v>823</v>
      </c>
      <c r="E35" s="247"/>
      <c r="F35" s="594">
        <v>9.99</v>
      </c>
      <c r="G35" s="247"/>
    </row>
    <row r="36" spans="2:7" ht="40.15" customHeight="1" x14ac:dyDescent="0.35">
      <c r="B36" s="247"/>
      <c r="C36" s="247"/>
      <c r="D36" s="596" t="s">
        <v>824</v>
      </c>
      <c r="E36" s="247"/>
      <c r="F36" s="594">
        <v>9.99</v>
      </c>
      <c r="G36" s="247"/>
    </row>
    <row r="37" spans="2:7" ht="40.15" customHeight="1" x14ac:dyDescent="0.35">
      <c r="B37" s="247"/>
      <c r="C37" s="247"/>
      <c r="D37" s="596" t="s">
        <v>825</v>
      </c>
      <c r="E37" s="247"/>
      <c r="F37" s="594">
        <v>9.99</v>
      </c>
      <c r="G37" s="247"/>
    </row>
    <row r="38" spans="2:7" ht="40.15" customHeight="1" x14ac:dyDescent="0.35">
      <c r="B38" s="247"/>
      <c r="C38" s="247"/>
      <c r="D38" s="596" t="s">
        <v>826</v>
      </c>
      <c r="E38" s="247"/>
      <c r="F38" s="594">
        <v>24</v>
      </c>
      <c r="G38" s="247"/>
    </row>
    <row r="39" spans="2:7" ht="40.15" customHeight="1" x14ac:dyDescent="0.35">
      <c r="B39" s="247"/>
      <c r="C39" s="247"/>
      <c r="D39" s="596" t="s">
        <v>827</v>
      </c>
      <c r="E39" s="247"/>
      <c r="F39" s="594">
        <v>24</v>
      </c>
      <c r="G39" s="247"/>
    </row>
    <row r="40" spans="2:7" ht="40.15" customHeight="1" x14ac:dyDescent="0.35">
      <c r="B40" s="247"/>
      <c r="C40" s="247"/>
      <c r="D40" s="596" t="s">
        <v>828</v>
      </c>
      <c r="E40" s="247"/>
      <c r="F40" s="594">
        <v>24</v>
      </c>
      <c r="G40" s="247"/>
    </row>
    <row r="41" spans="2:7" ht="40.15" customHeight="1" x14ac:dyDescent="0.35">
      <c r="B41" s="247"/>
      <c r="C41" s="247"/>
      <c r="D41" s="596" t="s">
        <v>829</v>
      </c>
      <c r="E41" s="247"/>
      <c r="F41" s="594">
        <v>24</v>
      </c>
      <c r="G41" s="247"/>
    </row>
    <row r="42" spans="2:7" ht="40.15" customHeight="1" x14ac:dyDescent="0.35">
      <c r="B42" s="247"/>
      <c r="C42" s="247"/>
      <c r="D42" s="596" t="s">
        <v>830</v>
      </c>
      <c r="E42" s="247"/>
      <c r="F42" s="594">
        <v>9.99</v>
      </c>
      <c r="G42" s="247"/>
    </row>
    <row r="43" spans="2:7" ht="40.15" customHeight="1" x14ac:dyDescent="0.35">
      <c r="B43" s="247"/>
      <c r="C43" s="247"/>
      <c r="D43" s="596" t="s">
        <v>831</v>
      </c>
      <c r="E43" s="247"/>
      <c r="F43" s="594">
        <v>9.99</v>
      </c>
      <c r="G43" s="247"/>
    </row>
    <row r="44" spans="2:7" ht="40.15" customHeight="1" x14ac:dyDescent="0.35">
      <c r="B44" s="247"/>
      <c r="C44" s="247"/>
      <c r="D44" s="596" t="s">
        <v>832</v>
      </c>
      <c r="E44" s="247"/>
      <c r="F44" s="594">
        <v>9.99</v>
      </c>
      <c r="G44" s="247"/>
    </row>
    <row r="45" spans="2:7" ht="40.15" customHeight="1" x14ac:dyDescent="0.35">
      <c r="B45" s="247"/>
      <c r="C45" s="247"/>
      <c r="D45" s="596" t="s">
        <v>833</v>
      </c>
      <c r="E45" s="247"/>
      <c r="F45" s="594">
        <v>9.99</v>
      </c>
      <c r="G45" s="247"/>
    </row>
    <row r="46" spans="2:7" ht="40.15" customHeight="1" x14ac:dyDescent="0.35">
      <c r="B46" s="247"/>
      <c r="C46" s="247"/>
      <c r="D46" s="596" t="s">
        <v>834</v>
      </c>
      <c r="E46" s="247"/>
      <c r="F46" s="594">
        <v>9.99</v>
      </c>
      <c r="G46" s="247"/>
    </row>
    <row r="47" spans="2:7" ht="40.15" customHeight="1" x14ac:dyDescent="0.35">
      <c r="B47" s="247"/>
      <c r="C47" s="247"/>
      <c r="D47" s="596" t="s">
        <v>840</v>
      </c>
      <c r="E47" s="247"/>
      <c r="F47" s="594">
        <v>9.99</v>
      </c>
      <c r="G47" s="247"/>
    </row>
    <row r="48" spans="2:7" ht="40.15" customHeight="1" x14ac:dyDescent="0.35">
      <c r="B48" s="247"/>
      <c r="C48" s="247"/>
      <c r="D48" s="596" t="s">
        <v>841</v>
      </c>
      <c r="E48" s="247"/>
      <c r="F48" s="594">
        <v>9.99</v>
      </c>
      <c r="G48" s="247"/>
    </row>
    <row r="49" spans="2:7" ht="40.15" customHeight="1" x14ac:dyDescent="0.35">
      <c r="B49" s="247"/>
      <c r="C49" s="247"/>
      <c r="D49" s="596" t="s">
        <v>843</v>
      </c>
      <c r="E49" s="247"/>
      <c r="F49" s="594">
        <v>12.99</v>
      </c>
      <c r="G49" s="247"/>
    </row>
    <row r="50" spans="2:7" ht="40.15" customHeight="1" x14ac:dyDescent="0.35">
      <c r="B50" s="247"/>
      <c r="C50" s="247"/>
      <c r="D50" s="596" t="s">
        <v>842</v>
      </c>
      <c r="E50" s="247"/>
      <c r="F50" s="594">
        <v>12.99</v>
      </c>
      <c r="G50" s="247"/>
    </row>
    <row r="51" spans="2:7" ht="40.15" customHeight="1" x14ac:dyDescent="0.35">
      <c r="B51" s="247"/>
      <c r="C51" s="247"/>
      <c r="D51" s="596" t="s">
        <v>844</v>
      </c>
      <c r="E51" s="247"/>
      <c r="F51" s="594">
        <v>39.99</v>
      </c>
      <c r="G51" s="247"/>
    </row>
    <row r="52" spans="2:7" ht="40.15" customHeight="1" x14ac:dyDescent="0.35">
      <c r="B52" s="247"/>
      <c r="C52" s="247"/>
      <c r="D52" s="596" t="s">
        <v>845</v>
      </c>
      <c r="E52" s="247"/>
      <c r="F52" s="594">
        <v>39.99</v>
      </c>
      <c r="G52" s="247"/>
    </row>
    <row r="53" spans="2:7" ht="40.15" customHeight="1" x14ac:dyDescent="0.35">
      <c r="B53" s="247"/>
      <c r="C53" s="247"/>
      <c r="D53" s="596" t="s">
        <v>846</v>
      </c>
      <c r="E53" s="571"/>
      <c r="F53" s="594">
        <v>99.99</v>
      </c>
      <c r="G53" s="247"/>
    </row>
    <row r="54" spans="2:7" ht="40.15" customHeight="1" x14ac:dyDescent="0.35">
      <c r="B54" s="247"/>
      <c r="C54" s="247"/>
      <c r="D54" s="596" t="s">
        <v>847</v>
      </c>
      <c r="E54" s="571"/>
      <c r="F54" s="594">
        <v>99.99</v>
      </c>
      <c r="G54" s="247"/>
    </row>
    <row r="55" spans="2:7" ht="40.15" customHeight="1" x14ac:dyDescent="0.35">
      <c r="B55" s="247"/>
      <c r="C55" s="247"/>
      <c r="D55" s="596" t="s">
        <v>848</v>
      </c>
      <c r="E55" s="571"/>
      <c r="F55" s="594">
        <v>99.99</v>
      </c>
      <c r="G55" s="247"/>
    </row>
    <row r="56" spans="2:7" ht="40.15" customHeight="1" x14ac:dyDescent="0.35">
      <c r="B56" s="247"/>
      <c r="C56" s="247"/>
      <c r="D56" s="247"/>
      <c r="E56" s="247"/>
      <c r="F56" s="592"/>
      <c r="G56" s="247"/>
    </row>
    <row r="57" spans="2:7" ht="40.15" customHeight="1" x14ac:dyDescent="0.35">
      <c r="B57" s="247"/>
      <c r="C57" s="247"/>
      <c r="D57" s="247"/>
      <c r="E57" s="247"/>
      <c r="F57" s="592"/>
      <c r="G57" s="247"/>
    </row>
  </sheetData>
  <sortState xmlns:xlrd2="http://schemas.microsoft.com/office/spreadsheetml/2017/richdata2" ref="B2:G13">
    <sortCondition ref="B2:B13"/>
  </sortState>
  <pageMargins left="0.85" right="0.49" top="0.48" bottom="0.17" header="0.44" footer="0.16"/>
  <pageSetup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Sheet1</vt:lpstr>
      <vt:lpstr>EDLP &amp; SALE </vt:lpstr>
      <vt:lpstr>Sheet2</vt:lpstr>
      <vt:lpstr>Cases Off</vt:lpstr>
      <vt:lpstr>DEC 1 - DEC 2 PRICING</vt:lpstr>
      <vt:lpstr>Extra Items</vt:lpstr>
      <vt:lpstr>Local Draft</vt:lpstr>
      <vt:lpstr>Barrels</vt:lpstr>
      <vt:lpstr>DEEP DISCOUNTS</vt:lpstr>
      <vt:lpstr>Cover Page</vt:lpstr>
      <vt:lpstr>On Prem</vt:lpstr>
      <vt:lpstr>Sheet3</vt:lpstr>
      <vt:lpstr>Barrels!Print_Area</vt:lpstr>
      <vt:lpstr>'Cases Off'!Print_Area</vt:lpstr>
      <vt:lpstr>'DEC 1 - DEC 2 PRICING'!Print_Area</vt:lpstr>
      <vt:lpstr>'DEEP DISCOUNTS'!Print_Area</vt:lpstr>
      <vt:lpstr>'Extra Items'!Print_Area</vt:lpstr>
      <vt:lpstr>'Local Draft'!Print_Area</vt:lpstr>
      <vt:lpstr>'On Prem'!Print_Area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Levine</dc:creator>
  <cp:lastModifiedBy>Travis Pihlman</cp:lastModifiedBy>
  <cp:lastPrinted>2022-06-13T12:53:51Z</cp:lastPrinted>
  <dcterms:created xsi:type="dcterms:W3CDTF">2017-12-19T16:24:29Z</dcterms:created>
  <dcterms:modified xsi:type="dcterms:W3CDTF">2022-06-13T18:30:16Z</dcterms:modified>
</cp:coreProperties>
</file>