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rhondakallman/Library/Mobile Documents/com~apple~CloudDocs/Desktop/New Folder With Items/Pricing.mbox/"/>
    </mc:Choice>
  </mc:AlternateContent>
  <xr:revisionPtr revIDLastSave="0" documentId="8_{4433627B-0DCD-6342-9F11-BA10EF6B2CC2}" xr6:coauthVersionLast="47" xr6:coauthVersionMax="47" xr10:uidLastSave="{00000000-0000-0000-0000-000000000000}"/>
  <bookViews>
    <workbookView xWindow="660" yWindow="760" windowWidth="17720" windowHeight="15040" xr2:uid="{00000000-000D-0000-FFFF-FFFF00000000}"/>
  </bookViews>
  <sheets>
    <sheet name="CONNECTICUT OCT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G26" i="1"/>
  <c r="I26" i="1" s="1"/>
  <c r="J26" i="1" s="1"/>
  <c r="L25" i="1"/>
  <c r="H25" i="1" s="1"/>
  <c r="F25" i="1"/>
  <c r="G25" i="1" s="1"/>
  <c r="L24" i="1"/>
  <c r="H24" i="1"/>
  <c r="I24" i="1" s="1"/>
  <c r="G24" i="1"/>
  <c r="E24" i="1" s="1"/>
  <c r="L23" i="1"/>
  <c r="H23" i="1"/>
  <c r="I23" i="1" s="1"/>
  <c r="G23" i="1"/>
  <c r="E23" i="1"/>
  <c r="F21" i="1"/>
  <c r="G21" i="1"/>
  <c r="I21" i="1" s="1"/>
  <c r="J21" i="1" s="1"/>
  <c r="L20" i="1"/>
  <c r="H20" i="1"/>
  <c r="I20" i="1" s="1"/>
  <c r="G20" i="1"/>
  <c r="E20" i="1" s="1"/>
  <c r="F20" i="1"/>
  <c r="L19" i="1"/>
  <c r="M19" i="1" s="1"/>
  <c r="F19" i="1"/>
  <c r="G19" i="1" s="1"/>
  <c r="M17" i="1"/>
  <c r="L17" i="1"/>
  <c r="G17" i="1"/>
  <c r="I17" i="1" s="1"/>
  <c r="J17" i="1" s="1"/>
  <c r="L16" i="1"/>
  <c r="M16" i="1" s="1"/>
  <c r="J16" i="1"/>
  <c r="I16" i="1"/>
  <c r="G16" i="1"/>
  <c r="L15" i="1"/>
  <c r="M15" i="1" s="1"/>
  <c r="G15" i="1"/>
  <c r="I15" i="1" s="1"/>
  <c r="J15" i="1" s="1"/>
  <c r="M14" i="1"/>
  <c r="L14" i="1"/>
  <c r="G14" i="1"/>
  <c r="I14" i="1" s="1"/>
  <c r="J14" i="1" s="1"/>
  <c r="L12" i="1"/>
  <c r="H12" i="1"/>
  <c r="I12" i="1" s="1"/>
  <c r="G12" i="1"/>
  <c r="E12" i="1" s="1"/>
  <c r="F12" i="1"/>
  <c r="L11" i="1"/>
  <c r="G11" i="1"/>
  <c r="I11" i="1" s="1"/>
  <c r="L10" i="1"/>
  <c r="G10" i="1"/>
  <c r="I10" i="1" s="1"/>
  <c r="L9" i="1"/>
  <c r="H9" i="1" s="1"/>
  <c r="F9" i="1"/>
  <c r="L8" i="1"/>
  <c r="H8" i="1"/>
  <c r="G8" i="1" s="1"/>
  <c r="F8" i="1"/>
  <c r="L7" i="1"/>
  <c r="H7" i="1"/>
  <c r="I7" i="1" s="1"/>
  <c r="G7" i="1"/>
  <c r="E7" i="1" s="1"/>
  <c r="F7" i="1"/>
  <c r="L5" i="1"/>
  <c r="H5" i="1"/>
  <c r="I5" i="1" s="1"/>
  <c r="G5" i="1"/>
  <c r="F5" i="1"/>
  <c r="E5" i="1"/>
  <c r="L4" i="1"/>
  <c r="H4" i="1" s="1"/>
  <c r="F4" i="1"/>
  <c r="G4" i="1" l="1"/>
  <c r="E4" i="1" s="1"/>
  <c r="J19" i="1"/>
  <c r="I19" i="1"/>
  <c r="E8" i="1"/>
  <c r="I8" i="1"/>
  <c r="I25" i="1"/>
  <c r="J25" i="1" s="1"/>
  <c r="I9" i="1"/>
  <c r="G9" i="1"/>
  <c r="E9" i="1" s="1"/>
  <c r="I4" i="1" l="1"/>
</calcChain>
</file>

<file path=xl/sharedStrings.xml><?xml version="1.0" encoding="utf-8"?>
<sst xmlns="http://schemas.openxmlformats.org/spreadsheetml/2006/main" count="53" uniqueCount="39">
  <si>
    <t>PRODUCT</t>
  </si>
  <si>
    <t>SIZE</t>
  </si>
  <si>
    <t>PACK SIZE</t>
  </si>
  <si>
    <t>PF</t>
  </si>
  <si>
    <t>FOB</t>
  </si>
  <si>
    <t>TAX</t>
  </si>
  <si>
    <t>LAID IN</t>
  </si>
  <si>
    <t>PTR</t>
  </si>
  <si>
    <t>DISTRIB $ PROFIT</t>
  </si>
  <si>
    <t>DISTRIB % GP</t>
  </si>
  <si>
    <t>RETAIL SHELF TARGET $</t>
  </si>
  <si>
    <t>RETAIL BOTTLE $</t>
  </si>
  <si>
    <t>RETAILER GP %</t>
  </si>
  <si>
    <t>LIQUEURS</t>
  </si>
  <si>
    <t>Coffee Liqueur</t>
  </si>
  <si>
    <t>750</t>
  </si>
  <si>
    <t>Maple Cream</t>
  </si>
  <si>
    <t>WHISKEY</t>
  </si>
  <si>
    <t>Spirit of Boston</t>
  </si>
  <si>
    <t>375</t>
  </si>
  <si>
    <t>Putnam Rye 86</t>
  </si>
  <si>
    <t>Red Wine 86</t>
  </si>
  <si>
    <t>Putnam Single Malt 100</t>
  </si>
  <si>
    <t>Putnam Single Malt  86</t>
  </si>
  <si>
    <t>Putnam Single Barrel 125</t>
  </si>
  <si>
    <t>Putnam Rye Single Barrel Select 125**</t>
  </si>
  <si>
    <t>Select</t>
  </si>
  <si>
    <t>Putnam Rye Single Barrel Select 128.0</t>
  </si>
  <si>
    <t>Putnam Rye Single Barrel Select 129.3</t>
  </si>
  <si>
    <t>Putnam Rye Single Barrel Select 132</t>
  </si>
  <si>
    <t>Demon Seed 66.6</t>
  </si>
  <si>
    <t>SPIRITS</t>
  </si>
  <si>
    <t>Lawley’s Barrel-Aged Gin — Select</t>
  </si>
  <si>
    <t>Lawley's Gin</t>
  </si>
  <si>
    <t>Lawley’s Rum — 99 RestRestaurants</t>
  </si>
  <si>
    <t>READY-TO-DRINK</t>
  </si>
  <si>
    <t>Putnam Old Fashioned</t>
  </si>
  <si>
    <t>Espresso Martini</t>
  </si>
  <si>
    <t>CONNECTICUT JULY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</si>
</sst>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 &quot;&quot;$&quot;* \(#,##0.00\);&quot; &quot;&quot;$&quot;* &quot;-&quot;??&quot; &quot;"/>
    <numFmt numFmtId="165" formatCode="0.0"/>
  </numFmts>
  <fonts count="5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u/>
      <sz val="10"/>
      <color indexed="8"/>
      <name val="Helvetica Neue"/>
      <family val="2"/>
    </font>
    <font>
      <i/>
      <sz val="10"/>
      <color indexed="8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/>
      <top style="thin">
        <color indexed="14"/>
      </top>
      <bottom style="thin">
        <color indexed="11"/>
      </bottom>
      <diagonal/>
    </border>
    <border>
      <left/>
      <right/>
      <top style="thin">
        <color indexed="14"/>
      </top>
      <bottom style="thin">
        <color indexed="11"/>
      </bottom>
      <diagonal/>
    </border>
    <border>
      <left/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4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8"/>
      </bottom>
      <diagonal/>
    </border>
    <border>
      <left style="thin">
        <color indexed="14"/>
      </left>
      <right/>
      <top style="thin">
        <color indexed="11"/>
      </top>
      <bottom style="thin">
        <color indexed="18"/>
      </bottom>
      <diagonal/>
    </border>
    <border>
      <left/>
      <right/>
      <top style="thin">
        <color indexed="11"/>
      </top>
      <bottom style="thin">
        <color indexed="18"/>
      </bottom>
      <diagonal/>
    </border>
    <border>
      <left/>
      <right style="thin">
        <color indexed="14"/>
      </right>
      <top style="thin">
        <color indexed="11"/>
      </top>
      <bottom style="thin">
        <color indexed="18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8"/>
      </bottom>
      <diagonal/>
    </border>
    <border>
      <left style="thin">
        <color indexed="12"/>
      </left>
      <right style="thin">
        <color indexed="10"/>
      </right>
      <top/>
      <bottom style="thin">
        <color indexed="18"/>
      </bottom>
      <diagonal/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  <diagonal/>
    </border>
    <border>
      <left style="thin">
        <color indexed="20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20"/>
      </right>
      <top style="thin">
        <color indexed="18"/>
      </top>
      <bottom style="thin">
        <color indexed="18"/>
      </bottom>
      <diagonal/>
    </border>
    <border>
      <left style="thin">
        <color indexed="2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0"/>
      </left>
      <right style="thin">
        <color indexed="10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4"/>
      </right>
      <top style="thin">
        <color indexed="18"/>
      </top>
      <bottom style="thin">
        <color indexed="11"/>
      </bottom>
      <diagonal/>
    </border>
    <border>
      <left style="thin">
        <color indexed="14"/>
      </left>
      <right/>
      <top style="thin">
        <color indexed="18"/>
      </top>
      <bottom style="thin">
        <color indexed="11"/>
      </bottom>
      <diagonal/>
    </border>
    <border>
      <left/>
      <right/>
      <top style="thin">
        <color indexed="18"/>
      </top>
      <bottom style="thin">
        <color indexed="11"/>
      </bottom>
      <diagonal/>
    </border>
    <border>
      <left/>
      <right style="thin">
        <color indexed="14"/>
      </right>
      <top style="thin">
        <color indexed="18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8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8"/>
      </top>
      <bottom style="thin">
        <color indexed="11"/>
      </bottom>
      <diagonal/>
    </border>
    <border>
      <left style="thin">
        <color indexed="12"/>
      </left>
      <right style="thin">
        <color indexed="10"/>
      </right>
      <top style="thin">
        <color indexed="18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0" fillId="2" borderId="4" xfId="0" applyFill="1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>
      <alignment vertical="top" wrapText="1"/>
    </xf>
    <xf numFmtId="0" fontId="0" fillId="2" borderId="8" xfId="0" applyFill="1" applyBorder="1">
      <alignment vertical="top" wrapText="1"/>
    </xf>
    <xf numFmtId="49" fontId="3" fillId="4" borderId="9" xfId="0" applyNumberFormat="1" applyFont="1" applyFill="1" applyBorder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>
      <alignment vertical="top" wrapText="1"/>
    </xf>
    <xf numFmtId="0" fontId="2" fillId="4" borderId="12" xfId="0" applyFont="1" applyFill="1" applyBorder="1">
      <alignment vertical="top" wrapText="1"/>
    </xf>
    <xf numFmtId="0" fontId="0" fillId="2" borderId="13" xfId="0" applyFill="1" applyBorder="1">
      <alignment vertical="top" wrapText="1"/>
    </xf>
    <xf numFmtId="0" fontId="0" fillId="2" borderId="14" xfId="0" applyFill="1" applyBorder="1">
      <alignment vertical="top" wrapText="1"/>
    </xf>
    <xf numFmtId="0" fontId="2" fillId="2" borderId="14" xfId="0" applyFont="1" applyFill="1" applyBorder="1">
      <alignment vertical="top" wrapText="1"/>
    </xf>
    <xf numFmtId="0" fontId="0" fillId="2" borderId="15" xfId="0" applyFill="1" applyBorder="1">
      <alignment vertical="top" wrapText="1"/>
    </xf>
    <xf numFmtId="0" fontId="0" fillId="2" borderId="16" xfId="0" applyFill="1" applyBorder="1">
      <alignment vertical="top" wrapText="1"/>
    </xf>
    <xf numFmtId="49" fontId="2" fillId="5" borderId="17" xfId="0" applyNumberFormat="1" applyFont="1" applyFill="1" applyBorder="1">
      <alignment vertical="top" wrapText="1"/>
    </xf>
    <xf numFmtId="49" fontId="2" fillId="5" borderId="18" xfId="0" applyNumberFormat="1" applyFont="1" applyFill="1" applyBorder="1" applyAlignment="1">
      <alignment horizontal="center" vertical="top" wrapText="1"/>
    </xf>
    <xf numFmtId="1" fontId="2" fillId="5" borderId="19" xfId="0" applyNumberFormat="1" applyFont="1" applyFill="1" applyBorder="1" applyAlignment="1">
      <alignment horizontal="center" vertical="top" wrapText="1"/>
    </xf>
    <xf numFmtId="1" fontId="2" fillId="5" borderId="20" xfId="0" applyNumberFormat="1" applyFont="1" applyFill="1" applyBorder="1" applyAlignment="1">
      <alignment horizontal="center" vertical="top" wrapText="1"/>
    </xf>
    <xf numFmtId="164" fontId="0" fillId="5" borderId="21" xfId="0" applyNumberFormat="1" applyFill="1" applyBorder="1">
      <alignment vertical="top" wrapText="1"/>
    </xf>
    <xf numFmtId="164" fontId="0" fillId="5" borderId="22" xfId="0" applyNumberFormat="1" applyFill="1" applyBorder="1">
      <alignment vertical="top" wrapText="1"/>
    </xf>
    <xf numFmtId="9" fontId="0" fillId="5" borderId="22" xfId="0" applyNumberFormat="1" applyFill="1" applyBorder="1">
      <alignment vertical="top" wrapText="1"/>
    </xf>
    <xf numFmtId="9" fontId="0" fillId="5" borderId="23" xfId="0" applyNumberFormat="1" applyFill="1" applyBorder="1">
      <alignment vertical="top" wrapText="1"/>
    </xf>
    <xf numFmtId="0" fontId="0" fillId="5" borderId="24" xfId="0" applyFill="1" applyBorder="1">
      <alignment vertical="top" wrapText="1"/>
    </xf>
    <xf numFmtId="0" fontId="0" fillId="5" borderId="8" xfId="0" applyFill="1" applyBorder="1">
      <alignment vertical="top" wrapText="1"/>
    </xf>
    <xf numFmtId="49" fontId="3" fillId="4" borderId="17" xfId="0" applyNumberFormat="1" applyFont="1" applyFill="1" applyBorder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1" fontId="2" fillId="4" borderId="19" xfId="0" applyNumberFormat="1" applyFont="1" applyFill="1" applyBorder="1" applyAlignment="1">
      <alignment horizontal="center" vertical="top" wrapText="1"/>
    </xf>
    <xf numFmtId="1" fontId="2" fillId="4" borderId="20" xfId="0" applyNumberFormat="1" applyFont="1" applyFill="1" applyBorder="1" applyAlignment="1">
      <alignment horizontal="center" vertical="top" wrapText="1"/>
    </xf>
    <xf numFmtId="164" fontId="0" fillId="2" borderId="21" xfId="0" applyNumberFormat="1" applyFill="1" applyBorder="1">
      <alignment vertical="top" wrapText="1"/>
    </xf>
    <xf numFmtId="164" fontId="0" fillId="2" borderId="22" xfId="0" applyNumberFormat="1" applyFill="1" applyBorder="1">
      <alignment vertical="top" wrapText="1"/>
    </xf>
    <xf numFmtId="9" fontId="0" fillId="2" borderId="22" xfId="0" applyNumberFormat="1" applyFill="1" applyBorder="1">
      <alignment vertical="top" wrapText="1"/>
    </xf>
    <xf numFmtId="9" fontId="0" fillId="2" borderId="23" xfId="0" applyNumberFormat="1" applyFill="1" applyBorder="1">
      <alignment vertical="top" wrapText="1"/>
    </xf>
    <xf numFmtId="0" fontId="0" fillId="2" borderId="24" xfId="0" applyFill="1" applyBorder="1">
      <alignment vertical="top" wrapText="1"/>
    </xf>
    <xf numFmtId="0" fontId="2" fillId="5" borderId="18" xfId="0" applyNumberFormat="1" applyFont="1" applyFill="1" applyBorder="1" applyAlignment="1">
      <alignment horizontal="center" vertical="top" wrapText="1"/>
    </xf>
    <xf numFmtId="49" fontId="4" fillId="5" borderId="8" xfId="0" applyNumberFormat="1" applyFont="1" applyFill="1" applyBorder="1">
      <alignment vertical="top" wrapText="1"/>
    </xf>
    <xf numFmtId="49" fontId="2" fillId="5" borderId="25" xfId="0" applyNumberFormat="1" applyFont="1" applyFill="1" applyBorder="1">
      <alignment vertical="top" wrapText="1"/>
    </xf>
    <xf numFmtId="0" fontId="2" fillId="5" borderId="26" xfId="0" applyNumberFormat="1" applyFont="1" applyFill="1" applyBorder="1" applyAlignment="1">
      <alignment horizontal="center" vertical="top" wrapText="1"/>
    </xf>
    <xf numFmtId="1" fontId="2" fillId="5" borderId="27" xfId="0" applyNumberFormat="1" applyFont="1" applyFill="1" applyBorder="1" applyAlignment="1">
      <alignment horizontal="center" vertical="top" wrapText="1"/>
    </xf>
    <xf numFmtId="165" fontId="2" fillId="5" borderId="28" xfId="0" applyNumberFormat="1" applyFont="1" applyFill="1" applyBorder="1" applyAlignment="1">
      <alignment horizontal="center" vertical="top" wrapText="1"/>
    </xf>
    <xf numFmtId="164" fontId="0" fillId="5" borderId="29" xfId="0" applyNumberFormat="1" applyFill="1" applyBorder="1">
      <alignment vertical="top" wrapText="1"/>
    </xf>
    <xf numFmtId="164" fontId="0" fillId="5" borderId="30" xfId="0" applyNumberFormat="1" applyFill="1" applyBorder="1">
      <alignment vertical="top" wrapText="1"/>
    </xf>
    <xf numFmtId="9" fontId="0" fillId="5" borderId="30" xfId="0" applyNumberFormat="1" applyFill="1" applyBorder="1">
      <alignment vertical="top" wrapText="1"/>
    </xf>
    <xf numFmtId="9" fontId="0" fillId="5" borderId="31" xfId="0" applyNumberFormat="1" applyFill="1" applyBorder="1">
      <alignment vertical="top" wrapText="1"/>
    </xf>
    <xf numFmtId="0" fontId="0" fillId="5" borderId="32" xfId="0" applyFill="1" applyBorder="1">
      <alignment vertical="top" wrapText="1"/>
    </xf>
    <xf numFmtId="49" fontId="4" fillId="5" borderId="33" xfId="0" applyNumberFormat="1" applyFont="1" applyFill="1" applyBorder="1">
      <alignment vertical="top" wrapText="1"/>
    </xf>
    <xf numFmtId="49" fontId="2" fillId="6" borderId="34" xfId="0" applyNumberFormat="1" applyFont="1" applyFill="1" applyBorder="1">
      <alignment vertical="top" wrapText="1"/>
    </xf>
    <xf numFmtId="49" fontId="2" fillId="7" borderId="35" xfId="0" applyNumberFormat="1" applyFont="1" applyFill="1" applyBorder="1" applyAlignment="1">
      <alignment horizontal="center" vertical="top" wrapText="1"/>
    </xf>
    <xf numFmtId="1" fontId="2" fillId="7" borderId="36" xfId="0" applyNumberFormat="1" applyFont="1" applyFill="1" applyBorder="1" applyAlignment="1">
      <alignment horizontal="center" vertical="top" wrapText="1"/>
    </xf>
    <xf numFmtId="1" fontId="2" fillId="7" borderId="37" xfId="0" applyNumberFormat="1" applyFont="1" applyFill="1" applyBorder="1" applyAlignment="1">
      <alignment horizontal="center" vertical="top" wrapText="1"/>
    </xf>
    <xf numFmtId="164" fontId="0" fillId="7" borderId="38" xfId="0" applyNumberFormat="1" applyFill="1" applyBorder="1">
      <alignment vertical="top" wrapText="1"/>
    </xf>
    <xf numFmtId="164" fontId="0" fillId="7" borderId="39" xfId="0" applyNumberFormat="1" applyFill="1" applyBorder="1">
      <alignment vertical="top" wrapText="1"/>
    </xf>
    <xf numFmtId="9" fontId="0" fillId="7" borderId="39" xfId="0" applyNumberFormat="1" applyFill="1" applyBorder="1">
      <alignment vertical="top" wrapText="1"/>
    </xf>
    <xf numFmtId="49" fontId="2" fillId="7" borderId="40" xfId="0" applyNumberFormat="1" applyFont="1" applyFill="1" applyBorder="1" applyAlignment="1">
      <alignment horizontal="center" vertical="top" wrapText="1"/>
    </xf>
    <xf numFmtId="49" fontId="3" fillId="4" borderId="41" xfId="0" applyNumberFormat="1" applyFont="1" applyFill="1" applyBorder="1">
      <alignment vertical="top" wrapText="1"/>
    </xf>
    <xf numFmtId="0" fontId="3" fillId="4" borderId="42" xfId="0" applyFont="1" applyFill="1" applyBorder="1" applyAlignment="1">
      <alignment horizontal="center" vertical="top" wrapText="1"/>
    </xf>
    <xf numFmtId="1" fontId="2" fillId="4" borderId="43" xfId="0" applyNumberFormat="1" applyFont="1" applyFill="1" applyBorder="1" applyAlignment="1">
      <alignment horizontal="center" vertical="top" wrapText="1"/>
    </xf>
    <xf numFmtId="1" fontId="2" fillId="4" borderId="44" xfId="0" applyNumberFormat="1" applyFont="1" applyFill="1" applyBorder="1" applyAlignment="1">
      <alignment horizontal="center" vertical="top" wrapText="1"/>
    </xf>
    <xf numFmtId="164" fontId="0" fillId="2" borderId="45" xfId="0" applyNumberFormat="1" applyFill="1" applyBorder="1">
      <alignment vertical="top" wrapText="1"/>
    </xf>
    <xf numFmtId="164" fontId="0" fillId="2" borderId="46" xfId="0" applyNumberFormat="1" applyFill="1" applyBorder="1">
      <alignment vertical="top" wrapText="1"/>
    </xf>
    <xf numFmtId="9" fontId="0" fillId="2" borderId="46" xfId="0" applyNumberFormat="1" applyFill="1" applyBorder="1">
      <alignment vertical="top" wrapText="1"/>
    </xf>
    <xf numFmtId="9" fontId="0" fillId="2" borderId="47" xfId="0" applyNumberFormat="1" applyFill="1" applyBorder="1">
      <alignment vertical="top" wrapText="1"/>
    </xf>
    <xf numFmtId="0" fontId="0" fillId="2" borderId="48" xfId="0" applyFill="1" applyBorder="1">
      <alignment vertical="top" wrapText="1"/>
    </xf>
    <xf numFmtId="0" fontId="0" fillId="2" borderId="49" xfId="0" applyFill="1" applyBorder="1">
      <alignment vertical="top" wrapText="1"/>
    </xf>
    <xf numFmtId="0" fontId="0" fillId="5" borderId="23" xfId="0" applyFill="1" applyBorder="1">
      <alignment vertical="top" wrapText="1"/>
    </xf>
    <xf numFmtId="0" fontId="2" fillId="4" borderId="19" xfId="0" applyFont="1" applyFill="1" applyBorder="1">
      <alignment vertical="top" wrapText="1"/>
    </xf>
    <xf numFmtId="0" fontId="2" fillId="4" borderId="20" xfId="0" applyFont="1" applyFill="1" applyBorder="1">
      <alignment vertical="top" wrapText="1"/>
    </xf>
    <xf numFmtId="0" fontId="0" fillId="2" borderId="21" xfId="0" applyFill="1" applyBorder="1">
      <alignment vertical="top" wrapText="1"/>
    </xf>
    <xf numFmtId="0" fontId="0" fillId="2" borderId="22" xfId="0" applyFill="1" applyBorder="1">
      <alignment vertical="top" wrapText="1"/>
    </xf>
    <xf numFmtId="0" fontId="0" fillId="2" borderId="23" xfId="0" applyFill="1" applyBorder="1">
      <alignment vertical="top" wrapText="1"/>
    </xf>
    <xf numFmtId="0" fontId="0" fillId="5" borderId="50" xfId="0" applyFill="1" applyBorder="1">
      <alignment vertical="top" wrapText="1"/>
    </xf>
    <xf numFmtId="0" fontId="0" fillId="2" borderId="51" xfId="0" applyFill="1" applyBorder="1">
      <alignment vertical="top" wrapText="1"/>
    </xf>
    <xf numFmtId="0" fontId="0" fillId="2" borderId="52" xfId="0" applyFill="1" applyBorder="1">
      <alignment vertical="top" wrapText="1"/>
    </xf>
    <xf numFmtId="164" fontId="0" fillId="2" borderId="52" xfId="0" applyNumberFormat="1" applyFill="1" applyBorder="1">
      <alignment vertical="top" wrapText="1"/>
    </xf>
    <xf numFmtId="0" fontId="0" fillId="2" borderId="53" xfId="0" applyFill="1" applyBorder="1">
      <alignment vertical="top" wrapText="1"/>
    </xf>
    <xf numFmtId="0" fontId="0" fillId="2" borderId="54" xfId="0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C3E9FF"/>
      <rgbColor rgb="FFBDC0BF"/>
      <rgbColor rgb="FF3F3F3F"/>
      <rgbColor rgb="FFDBDBDB"/>
      <rgbColor rgb="FFA7A7A7"/>
      <rgbColor rgb="FFFF0000"/>
      <rgbColor rgb="FFFF00FF"/>
      <rgbColor rgb="FFBBBBBB"/>
      <rgbColor rgb="FF006411"/>
      <rgbColor rgb="FFD2D2D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tabSelected="1" workbookViewId="0">
      <selection sqref="A1:N1"/>
    </sheetView>
  </sheetViews>
  <sheetFormatPr baseColWidth="10" defaultColWidth="16.33203125" defaultRowHeight="20" customHeight="1" x14ac:dyDescent="0.15"/>
  <cols>
    <col min="1" max="1" width="21.33203125" style="1" customWidth="1"/>
    <col min="2" max="2" width="6.5" style="1" customWidth="1"/>
    <col min="3" max="4" width="6.33203125" style="1" customWidth="1"/>
    <col min="5" max="5" width="8.6640625" style="1" customWidth="1"/>
    <col min="6" max="6" width="7.6640625" style="1" customWidth="1"/>
    <col min="7" max="8" width="8.6640625" style="1" customWidth="1"/>
    <col min="9" max="9" width="10.1640625" style="1" customWidth="1"/>
    <col min="10" max="10" width="8" style="1" customWidth="1"/>
    <col min="11" max="11" width="10.33203125" style="1" customWidth="1"/>
    <col min="12" max="12" width="8.5" style="1" customWidth="1"/>
    <col min="13" max="13" width="9.6640625" style="1" customWidth="1"/>
    <col min="14" max="14" width="2.83203125" style="1" customWidth="1"/>
    <col min="15" max="16" width="16.33203125" style="1" customWidth="1"/>
    <col min="17" max="16384" width="16.33203125" style="1"/>
  </cols>
  <sheetData>
    <row r="1" spans="1:15" ht="27.5" customHeight="1" x14ac:dyDescent="0.15">
      <c r="A1" s="78" t="s">
        <v>38</v>
      </c>
      <c r="B1" s="79"/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1"/>
      <c r="O1" s="2"/>
    </row>
    <row r="2" spans="1:15" ht="39.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/>
      <c r="O2" s="7"/>
    </row>
    <row r="3" spans="1:15" ht="20.25" customHeight="1" x14ac:dyDescent="0.15">
      <c r="A3" s="8" t="s">
        <v>13</v>
      </c>
      <c r="B3" s="9"/>
      <c r="C3" s="10"/>
      <c r="D3" s="11"/>
      <c r="E3" s="12"/>
      <c r="F3" s="13"/>
      <c r="G3" s="13"/>
      <c r="H3" s="13"/>
      <c r="I3" s="14"/>
      <c r="J3" s="14"/>
      <c r="K3" s="13"/>
      <c r="L3" s="13"/>
      <c r="M3" s="15"/>
      <c r="N3" s="16"/>
      <c r="O3" s="7"/>
    </row>
    <row r="4" spans="1:15" ht="20" customHeight="1" x14ac:dyDescent="0.15">
      <c r="A4" s="17" t="s">
        <v>14</v>
      </c>
      <c r="B4" s="18" t="s">
        <v>15</v>
      </c>
      <c r="C4" s="19">
        <v>6</v>
      </c>
      <c r="D4" s="20">
        <v>46</v>
      </c>
      <c r="E4" s="21">
        <f>G4-F4</f>
        <v>90.107599999999991</v>
      </c>
      <c r="F4" s="22">
        <f>IF(C4&gt;6,14.12,7.06)</f>
        <v>7.06</v>
      </c>
      <c r="G4" s="22">
        <f>((H4*J4)-H4)/-1</f>
        <v>97.167599999999993</v>
      </c>
      <c r="H4" s="22">
        <f>L4*C4</f>
        <v>129.55679999999998</v>
      </c>
      <c r="I4" s="22">
        <f>H4-G4</f>
        <v>32.389199999999988</v>
      </c>
      <c r="J4" s="23">
        <v>0.25</v>
      </c>
      <c r="K4" s="22">
        <v>29.99</v>
      </c>
      <c r="L4" s="22">
        <f>((K4*M4)-K4)/-1</f>
        <v>21.592799999999997</v>
      </c>
      <c r="M4" s="24">
        <v>0.28000000000000003</v>
      </c>
      <c r="N4" s="25"/>
      <c r="O4" s="26"/>
    </row>
    <row r="5" spans="1:15" ht="20" customHeight="1" x14ac:dyDescent="0.15">
      <c r="A5" s="17" t="s">
        <v>16</v>
      </c>
      <c r="B5" s="18" t="s">
        <v>15</v>
      </c>
      <c r="C5" s="19">
        <v>6</v>
      </c>
      <c r="D5" s="20">
        <v>30</v>
      </c>
      <c r="E5" s="21">
        <f>G5-F5</f>
        <v>90.107599999999991</v>
      </c>
      <c r="F5" s="22">
        <f>IF(C5&gt;6,14.12,7.06)</f>
        <v>7.06</v>
      </c>
      <c r="G5" s="22">
        <f>((H5*J5)-H5)/-1</f>
        <v>97.167599999999993</v>
      </c>
      <c r="H5" s="22">
        <f>L5*C5</f>
        <v>129.55679999999998</v>
      </c>
      <c r="I5" s="22">
        <f>H5-G5</f>
        <v>32.389199999999988</v>
      </c>
      <c r="J5" s="23">
        <v>0.25</v>
      </c>
      <c r="K5" s="22">
        <v>29.99</v>
      </c>
      <c r="L5" s="22">
        <f>((K5*M5)-K5)/-1</f>
        <v>21.592799999999997</v>
      </c>
      <c r="M5" s="24">
        <v>0.28000000000000003</v>
      </c>
      <c r="N5" s="25"/>
      <c r="O5" s="26"/>
    </row>
    <row r="6" spans="1:15" ht="20" customHeight="1" x14ac:dyDescent="0.15">
      <c r="A6" s="27" t="s">
        <v>17</v>
      </c>
      <c r="B6" s="28"/>
      <c r="C6" s="29"/>
      <c r="D6" s="30"/>
      <c r="E6" s="31"/>
      <c r="F6" s="32"/>
      <c r="G6" s="32"/>
      <c r="H6" s="32"/>
      <c r="I6" s="32"/>
      <c r="J6" s="33"/>
      <c r="K6" s="32"/>
      <c r="L6" s="32"/>
      <c r="M6" s="34"/>
      <c r="N6" s="35"/>
      <c r="O6" s="7"/>
    </row>
    <row r="7" spans="1:15" ht="20" customHeight="1" x14ac:dyDescent="0.15">
      <c r="A7" s="17" t="s">
        <v>18</v>
      </c>
      <c r="B7" s="18" t="s">
        <v>19</v>
      </c>
      <c r="C7" s="19">
        <v>6</v>
      </c>
      <c r="D7" s="20">
        <v>84</v>
      </c>
      <c r="E7" s="21">
        <f>G7-F7</f>
        <v>122.5076</v>
      </c>
      <c r="F7" s="22">
        <f>IF(C7&gt;6,14.12,7.06)</f>
        <v>7.06</v>
      </c>
      <c r="G7" s="22">
        <f>((H7*J7)-H7)/-1</f>
        <v>129.5676</v>
      </c>
      <c r="H7" s="22">
        <f>L7*C7</f>
        <v>172.7568</v>
      </c>
      <c r="I7" s="22">
        <f t="shared" ref="I7:I12" si="0">H7-G7</f>
        <v>43.1892</v>
      </c>
      <c r="J7" s="23">
        <v>0.25</v>
      </c>
      <c r="K7" s="22">
        <v>39.99</v>
      </c>
      <c r="L7" s="22">
        <f>((K7*M7)-K7)/-1</f>
        <v>28.7928</v>
      </c>
      <c r="M7" s="24">
        <v>0.28000000000000003</v>
      </c>
      <c r="N7" s="25"/>
      <c r="O7" s="26"/>
    </row>
    <row r="8" spans="1:15" ht="20" customHeight="1" x14ac:dyDescent="0.15">
      <c r="A8" s="17" t="s">
        <v>20</v>
      </c>
      <c r="B8" s="18" t="s">
        <v>15</v>
      </c>
      <c r="C8" s="19">
        <v>12</v>
      </c>
      <c r="D8" s="20">
        <v>86</v>
      </c>
      <c r="E8" s="21">
        <f>G8-F8</f>
        <v>245.01519999999999</v>
      </c>
      <c r="F8" s="22">
        <f>IF(C8&gt;6,14.12,7.06)</f>
        <v>14.12</v>
      </c>
      <c r="G8" s="22">
        <f>((H8*J8)-H8)/-1</f>
        <v>259.1352</v>
      </c>
      <c r="H8" s="22">
        <f>L8*C8</f>
        <v>345.5136</v>
      </c>
      <c r="I8" s="22">
        <f t="shared" si="0"/>
        <v>86.378399999999999</v>
      </c>
      <c r="J8" s="23">
        <v>0.25</v>
      </c>
      <c r="K8" s="22">
        <v>39.99</v>
      </c>
      <c r="L8" s="22">
        <f>((K8*M8)-K8)/-1</f>
        <v>28.7928</v>
      </c>
      <c r="M8" s="24">
        <v>0.28000000000000003</v>
      </c>
      <c r="N8" s="25"/>
      <c r="O8" s="26"/>
    </row>
    <row r="9" spans="1:15" ht="20" customHeight="1" x14ac:dyDescent="0.15">
      <c r="A9" s="17" t="s">
        <v>21</v>
      </c>
      <c r="B9" s="36">
        <v>750</v>
      </c>
      <c r="C9" s="19">
        <v>12</v>
      </c>
      <c r="D9" s="20">
        <v>86</v>
      </c>
      <c r="E9" s="21">
        <f>G9-F9</f>
        <v>277.41520000000003</v>
      </c>
      <c r="F9" s="22">
        <f>IF(C9&gt;6,14.12,7.06)</f>
        <v>14.12</v>
      </c>
      <c r="G9" s="22">
        <f>((H9*J9)-H9)/-1</f>
        <v>291.53520000000003</v>
      </c>
      <c r="H9" s="22">
        <f>L9*C9</f>
        <v>388.71360000000004</v>
      </c>
      <c r="I9" s="22">
        <f t="shared" si="0"/>
        <v>97.178400000000011</v>
      </c>
      <c r="J9" s="23">
        <v>0.25</v>
      </c>
      <c r="K9" s="22">
        <v>44.99</v>
      </c>
      <c r="L9" s="22">
        <f>((K9*M9)-K9)/-1</f>
        <v>32.392800000000001</v>
      </c>
      <c r="M9" s="24">
        <v>0.28000000000000003</v>
      </c>
      <c r="N9" s="25"/>
      <c r="O9" s="26"/>
    </row>
    <row r="10" spans="1:15" ht="20" customHeight="1" x14ac:dyDescent="0.15">
      <c r="A10" s="17" t="s">
        <v>22</v>
      </c>
      <c r="B10" s="18" t="s">
        <v>15</v>
      </c>
      <c r="C10" s="19">
        <v>12</v>
      </c>
      <c r="D10" s="20">
        <v>100</v>
      </c>
      <c r="E10" s="21">
        <v>478.3</v>
      </c>
      <c r="F10" s="22">
        <v>14.12</v>
      </c>
      <c r="G10" s="22">
        <f>E10+F10</f>
        <v>492.42</v>
      </c>
      <c r="H10" s="22">
        <v>656.56</v>
      </c>
      <c r="I10" s="22">
        <f t="shared" si="0"/>
        <v>164.13999999999993</v>
      </c>
      <c r="J10" s="23">
        <v>0.25</v>
      </c>
      <c r="K10" s="22">
        <v>75.989999999999995</v>
      </c>
      <c r="L10" s="22">
        <f>((K10*M10)-K10)/-1</f>
        <v>54.712799999999994</v>
      </c>
      <c r="M10" s="24">
        <v>0.28000000000000003</v>
      </c>
      <c r="N10" s="25"/>
      <c r="O10" s="26"/>
    </row>
    <row r="11" spans="1:15" ht="20.25" customHeight="1" x14ac:dyDescent="0.15">
      <c r="A11" s="17" t="s">
        <v>23</v>
      </c>
      <c r="B11" s="36">
        <v>750</v>
      </c>
      <c r="C11" s="19">
        <v>12</v>
      </c>
      <c r="D11" s="20">
        <v>86</v>
      </c>
      <c r="E11" s="21">
        <v>478.3</v>
      </c>
      <c r="F11" s="22">
        <v>14.12</v>
      </c>
      <c r="G11" s="22">
        <f>E11+F11</f>
        <v>492.42</v>
      </c>
      <c r="H11" s="22">
        <v>656.56</v>
      </c>
      <c r="I11" s="22">
        <f t="shared" si="0"/>
        <v>164.13999999999993</v>
      </c>
      <c r="J11" s="23">
        <v>0.25</v>
      </c>
      <c r="K11" s="22">
        <v>75.989999999999995</v>
      </c>
      <c r="L11" s="22">
        <f>54.71</f>
        <v>54.71</v>
      </c>
      <c r="M11" s="24">
        <v>0.28000000000000003</v>
      </c>
      <c r="N11" s="25"/>
      <c r="O11" s="26"/>
    </row>
    <row r="12" spans="1:15" ht="22" customHeight="1" x14ac:dyDescent="0.15">
      <c r="A12" s="17" t="s">
        <v>24</v>
      </c>
      <c r="B12" s="36">
        <v>750</v>
      </c>
      <c r="C12" s="19">
        <v>12</v>
      </c>
      <c r="D12" s="20">
        <v>125</v>
      </c>
      <c r="E12" s="21">
        <f>G12-F12</f>
        <v>405.08370000000002</v>
      </c>
      <c r="F12" s="22">
        <f>D12/100*(1.189*2*5.4)</f>
        <v>16.051500000000001</v>
      </c>
      <c r="G12" s="22">
        <f>((H12*J12)-H12)/-1</f>
        <v>421.1352</v>
      </c>
      <c r="H12" s="22">
        <f>L12*C12</f>
        <v>561.5136</v>
      </c>
      <c r="I12" s="22">
        <f t="shared" si="0"/>
        <v>140.3784</v>
      </c>
      <c r="J12" s="23">
        <v>0.25</v>
      </c>
      <c r="K12" s="22">
        <v>64.989999999999995</v>
      </c>
      <c r="L12" s="22">
        <f>((K12*M12)-K12)/-1</f>
        <v>46.7928</v>
      </c>
      <c r="M12" s="24">
        <v>0.28000000000000003</v>
      </c>
      <c r="N12" s="25"/>
      <c r="O12" s="26"/>
    </row>
    <row r="13" spans="1:15" ht="26.5" customHeight="1" x14ac:dyDescent="0.15">
      <c r="A13" s="17" t="s">
        <v>25</v>
      </c>
      <c r="B13" s="18" t="s">
        <v>15</v>
      </c>
      <c r="C13" s="19">
        <v>12</v>
      </c>
      <c r="D13" s="20">
        <v>125</v>
      </c>
      <c r="E13" s="21">
        <v>440</v>
      </c>
      <c r="F13" s="22">
        <v>16.05</v>
      </c>
      <c r="G13" s="22">
        <v>456.05</v>
      </c>
      <c r="H13" s="22">
        <v>604</v>
      </c>
      <c r="I13" s="22">
        <v>135.76</v>
      </c>
      <c r="J13" s="23">
        <v>0.22476821192053001</v>
      </c>
      <c r="K13" s="22">
        <v>149.97999999999999</v>
      </c>
      <c r="L13" s="22">
        <v>100.666666666667</v>
      </c>
      <c r="M13" s="24">
        <v>0.32879939547495202</v>
      </c>
      <c r="N13" s="25"/>
      <c r="O13" s="37" t="s">
        <v>26</v>
      </c>
    </row>
    <row r="14" spans="1:15" ht="26.5" customHeight="1" x14ac:dyDescent="0.15">
      <c r="A14" s="17" t="s">
        <v>27</v>
      </c>
      <c r="B14" s="18" t="s">
        <v>15</v>
      </c>
      <c r="C14" s="19">
        <v>12</v>
      </c>
      <c r="D14" s="20">
        <v>128</v>
      </c>
      <c r="E14" s="21">
        <v>450</v>
      </c>
      <c r="F14" s="22">
        <v>16.43</v>
      </c>
      <c r="G14" s="22">
        <f>E14+F14</f>
        <v>466.43</v>
      </c>
      <c r="H14" s="22">
        <v>622</v>
      </c>
      <c r="I14" s="22">
        <f>H14-G14</f>
        <v>155.57</v>
      </c>
      <c r="J14" s="23">
        <f>I14/H14</f>
        <v>0.25011254019292606</v>
      </c>
      <c r="K14" s="22">
        <v>74.989999999999995</v>
      </c>
      <c r="L14" s="22">
        <f>H14/12</f>
        <v>51.833333333333336</v>
      </c>
      <c r="M14" s="24">
        <f>SUM(K14-L14)/K14</f>
        <v>0.30879672845268252</v>
      </c>
      <c r="N14" s="25"/>
      <c r="O14" s="37" t="s">
        <v>26</v>
      </c>
    </row>
    <row r="15" spans="1:15" ht="26.5" customHeight="1" x14ac:dyDescent="0.15">
      <c r="A15" s="17" t="s">
        <v>28</v>
      </c>
      <c r="B15" s="18" t="s">
        <v>15</v>
      </c>
      <c r="C15" s="19">
        <v>12</v>
      </c>
      <c r="D15" s="20">
        <v>129.30000000000001</v>
      </c>
      <c r="E15" s="21">
        <v>450</v>
      </c>
      <c r="F15" s="22">
        <v>16.559999999999999</v>
      </c>
      <c r="G15" s="22">
        <f>E15+F15</f>
        <v>466.56</v>
      </c>
      <c r="H15" s="22">
        <v>622.91999999999996</v>
      </c>
      <c r="I15" s="22">
        <f>H15-G15</f>
        <v>156.35999999999996</v>
      </c>
      <c r="J15" s="23">
        <f>I15/H15</f>
        <v>0.25101136582546713</v>
      </c>
      <c r="K15" s="22">
        <v>74.989999999999995</v>
      </c>
      <c r="L15" s="22">
        <f>H15/12</f>
        <v>51.91</v>
      </c>
      <c r="M15" s="24">
        <f>SUM(K15-L15)/K15</f>
        <v>0.30777436991598878</v>
      </c>
      <c r="N15" s="25"/>
      <c r="O15" s="37" t="s">
        <v>26</v>
      </c>
    </row>
    <row r="16" spans="1:15" ht="26.75" customHeight="1" x14ac:dyDescent="0.15">
      <c r="A16" s="38" t="s">
        <v>29</v>
      </c>
      <c r="B16" s="39">
        <v>750</v>
      </c>
      <c r="C16" s="40">
        <v>12</v>
      </c>
      <c r="D16" s="41">
        <v>132</v>
      </c>
      <c r="E16" s="42">
        <v>600</v>
      </c>
      <c r="F16" s="43">
        <v>16.559999999999999</v>
      </c>
      <c r="G16" s="43">
        <f>E16+F16</f>
        <v>616.55999999999995</v>
      </c>
      <c r="H16" s="43">
        <v>820</v>
      </c>
      <c r="I16" s="43">
        <f>H16-G16</f>
        <v>203.44000000000005</v>
      </c>
      <c r="J16" s="44">
        <f>I16/H16</f>
        <v>0.24809756097560981</v>
      </c>
      <c r="K16" s="43">
        <v>99.99</v>
      </c>
      <c r="L16" s="43">
        <f>H16/12</f>
        <v>68.333333333333329</v>
      </c>
      <c r="M16" s="45">
        <f>SUM(K16-L16)/K16</f>
        <v>0.31659832649931663</v>
      </c>
      <c r="N16" s="46"/>
      <c r="O16" s="47" t="s">
        <v>26</v>
      </c>
    </row>
    <row r="17" spans="1:15" ht="20" customHeight="1" x14ac:dyDescent="0.15">
      <c r="A17" s="48" t="s">
        <v>30</v>
      </c>
      <c r="B17" s="49" t="s">
        <v>15</v>
      </c>
      <c r="C17" s="50">
        <v>12</v>
      </c>
      <c r="D17" s="51">
        <v>66.599999999999994</v>
      </c>
      <c r="E17" s="52">
        <v>180.22</v>
      </c>
      <c r="F17" s="53">
        <v>14.12</v>
      </c>
      <c r="G17" s="53">
        <f>E17+F17</f>
        <v>194.34</v>
      </c>
      <c r="H17" s="53">
        <v>259.11</v>
      </c>
      <c r="I17" s="53">
        <f>H17-G17</f>
        <v>64.77000000000001</v>
      </c>
      <c r="J17" s="54">
        <f>I17/H17</f>
        <v>0.2499710547643858</v>
      </c>
      <c r="K17" s="53">
        <v>29.99</v>
      </c>
      <c r="L17" s="53">
        <f>H17/12</f>
        <v>21.592500000000001</v>
      </c>
      <c r="M17" s="54">
        <f>SUM(K17-L17)/K17</f>
        <v>0.28001000333444476</v>
      </c>
      <c r="N17" s="48"/>
      <c r="O17" s="55"/>
    </row>
    <row r="18" spans="1:15" ht="20" customHeight="1" x14ac:dyDescent="0.15">
      <c r="A18" s="56" t="s">
        <v>31</v>
      </c>
      <c r="B18" s="57"/>
      <c r="C18" s="58"/>
      <c r="D18" s="59"/>
      <c r="E18" s="60"/>
      <c r="F18" s="61"/>
      <c r="G18" s="61"/>
      <c r="H18" s="61"/>
      <c r="I18" s="61"/>
      <c r="J18" s="62"/>
      <c r="K18" s="61"/>
      <c r="L18" s="61"/>
      <c r="M18" s="63"/>
      <c r="N18" s="64"/>
      <c r="O18" s="65"/>
    </row>
    <row r="19" spans="1:15" ht="26.75" customHeight="1" x14ac:dyDescent="0.15">
      <c r="A19" s="17" t="s">
        <v>32</v>
      </c>
      <c r="B19" s="36">
        <v>750</v>
      </c>
      <c r="C19" s="19">
        <v>12</v>
      </c>
      <c r="D19" s="20">
        <v>110</v>
      </c>
      <c r="E19" s="21">
        <v>370.44</v>
      </c>
      <c r="F19" s="22">
        <f>IF(C19&gt;6,14.12,7.06)</f>
        <v>14.12</v>
      </c>
      <c r="G19" s="22">
        <f>E19+F19</f>
        <v>384.56</v>
      </c>
      <c r="H19" s="22">
        <v>510</v>
      </c>
      <c r="I19" s="22">
        <f>H19-G19</f>
        <v>125.44</v>
      </c>
      <c r="J19" s="23">
        <f>SUM(H19-G19)/H19</f>
        <v>0.24596078431372548</v>
      </c>
      <c r="K19" s="22">
        <v>64.989999999999995</v>
      </c>
      <c r="L19" s="22">
        <f>H19/12</f>
        <v>42.5</v>
      </c>
      <c r="M19" s="24">
        <f>SUM(K19-L19)/K19</f>
        <v>0.34605323895983992</v>
      </c>
      <c r="N19" s="25"/>
      <c r="O19" s="37" t="s">
        <v>26</v>
      </c>
    </row>
    <row r="20" spans="1:15" ht="20" customHeight="1" x14ac:dyDescent="0.15">
      <c r="A20" s="17" t="s">
        <v>33</v>
      </c>
      <c r="B20" s="36">
        <v>750</v>
      </c>
      <c r="C20" s="19">
        <v>12</v>
      </c>
      <c r="D20" s="20">
        <v>90</v>
      </c>
      <c r="E20" s="21">
        <f>G20-F20</f>
        <v>180.21519999999998</v>
      </c>
      <c r="F20" s="22">
        <f>IF(C20&gt;6,14.12,7.06)</f>
        <v>14.12</v>
      </c>
      <c r="G20" s="22">
        <f>((H20*J20)-H20)/-1</f>
        <v>194.33519999999999</v>
      </c>
      <c r="H20" s="22">
        <f>L20*C20</f>
        <v>259.11359999999996</v>
      </c>
      <c r="I20" s="22">
        <f>H20-G20</f>
        <v>64.778399999999976</v>
      </c>
      <c r="J20" s="23">
        <v>0.25</v>
      </c>
      <c r="K20" s="22">
        <v>29.99</v>
      </c>
      <c r="L20" s="22">
        <f>((K20*M20)-K20)/-1</f>
        <v>21.592799999999997</v>
      </c>
      <c r="M20" s="24">
        <v>0.28000000000000003</v>
      </c>
      <c r="N20" s="25"/>
      <c r="O20" s="37"/>
    </row>
    <row r="21" spans="1:15" ht="32" customHeight="1" x14ac:dyDescent="0.15">
      <c r="A21" s="17" t="s">
        <v>34</v>
      </c>
      <c r="B21" s="18" t="s">
        <v>15</v>
      </c>
      <c r="C21" s="19">
        <v>12</v>
      </c>
      <c r="D21" s="20">
        <v>80</v>
      </c>
      <c r="E21" s="21">
        <v>168</v>
      </c>
      <c r="F21" s="22">
        <f>IF(C21&gt;6,14.12,7.06)</f>
        <v>14.12</v>
      </c>
      <c r="G21" s="22">
        <f>SUM(E21+F21)</f>
        <v>182.12</v>
      </c>
      <c r="H21" s="22">
        <v>227.88</v>
      </c>
      <c r="I21" s="22">
        <f>H21-G21</f>
        <v>45.759999999999991</v>
      </c>
      <c r="J21" s="23">
        <f>I21/H21</f>
        <v>0.20080744251360361</v>
      </c>
      <c r="K21" s="22"/>
      <c r="L21" s="22"/>
      <c r="M21" s="66"/>
      <c r="N21" s="25"/>
      <c r="O21" s="26"/>
    </row>
    <row r="22" spans="1:15" ht="20" customHeight="1" x14ac:dyDescent="0.15">
      <c r="A22" s="27" t="s">
        <v>35</v>
      </c>
      <c r="B22" s="28"/>
      <c r="C22" s="67"/>
      <c r="D22" s="68"/>
      <c r="E22" s="69"/>
      <c r="F22" s="70"/>
      <c r="G22" s="70"/>
      <c r="H22" s="70"/>
      <c r="I22" s="70"/>
      <c r="J22" s="70"/>
      <c r="K22" s="70"/>
      <c r="L22" s="70"/>
      <c r="M22" s="71"/>
      <c r="N22" s="35"/>
      <c r="O22" s="7"/>
    </row>
    <row r="23" spans="1:15" ht="20" customHeight="1" x14ac:dyDescent="0.15">
      <c r="A23" s="17" t="s">
        <v>36</v>
      </c>
      <c r="B23" s="36">
        <v>375</v>
      </c>
      <c r="C23" s="19">
        <v>12</v>
      </c>
      <c r="D23" s="20">
        <v>70</v>
      </c>
      <c r="E23" s="21">
        <f>G23-F23</f>
        <v>141.91519999999997</v>
      </c>
      <c r="F23" s="22">
        <v>7.06</v>
      </c>
      <c r="G23" s="22">
        <f>((H23*J23)-H23)/-1</f>
        <v>148.97519999999997</v>
      </c>
      <c r="H23" s="22">
        <f>L23*C23</f>
        <v>198.63359999999997</v>
      </c>
      <c r="I23" s="22">
        <f>H23-G23</f>
        <v>49.6584</v>
      </c>
      <c r="J23" s="23">
        <v>0.25</v>
      </c>
      <c r="K23" s="22">
        <v>22.99</v>
      </c>
      <c r="L23" s="22">
        <f>((K23*M23)-K23)/-1</f>
        <v>16.552799999999998</v>
      </c>
      <c r="M23" s="24">
        <v>0.28000000000000003</v>
      </c>
      <c r="N23" s="25"/>
      <c r="O23" s="37"/>
    </row>
    <row r="24" spans="1:15" ht="20" customHeight="1" x14ac:dyDescent="0.15">
      <c r="A24" s="17" t="s">
        <v>36</v>
      </c>
      <c r="B24" s="36">
        <v>750</v>
      </c>
      <c r="C24" s="19">
        <v>12</v>
      </c>
      <c r="D24" s="20">
        <v>70</v>
      </c>
      <c r="E24" s="21">
        <f>G24-F24</f>
        <v>245.01519999999999</v>
      </c>
      <c r="F24" s="22">
        <v>14.12</v>
      </c>
      <c r="G24" s="22">
        <f>((H24*J24)-H24)/-1</f>
        <v>259.1352</v>
      </c>
      <c r="H24" s="22">
        <f>L24*C24</f>
        <v>345.5136</v>
      </c>
      <c r="I24" s="22">
        <f>H24-G24</f>
        <v>86.378399999999999</v>
      </c>
      <c r="J24" s="23">
        <v>0.25</v>
      </c>
      <c r="K24" s="22">
        <v>39.99</v>
      </c>
      <c r="L24" s="22">
        <f>((K24*M24)-K24)/-1</f>
        <v>28.7928</v>
      </c>
      <c r="M24" s="24">
        <v>0.28000000000000003</v>
      </c>
      <c r="N24" s="25"/>
      <c r="O24" s="37"/>
    </row>
    <row r="25" spans="1:15" ht="20" customHeight="1" x14ac:dyDescent="0.15">
      <c r="A25" s="17" t="s">
        <v>37</v>
      </c>
      <c r="B25" s="36">
        <v>375</v>
      </c>
      <c r="C25" s="19">
        <v>6</v>
      </c>
      <c r="D25" s="20">
        <v>50</v>
      </c>
      <c r="E25" s="21">
        <v>60.83</v>
      </c>
      <c r="F25" s="22">
        <f>IF(C25&gt;6,14.12,7.06)/2</f>
        <v>3.53</v>
      </c>
      <c r="G25" s="22">
        <f>E25+F25</f>
        <v>64.36</v>
      </c>
      <c r="H25" s="22">
        <f>L25*C25</f>
        <v>86.356799999999993</v>
      </c>
      <c r="I25" s="22">
        <f>H25-G25</f>
        <v>21.996799999999993</v>
      </c>
      <c r="J25" s="23">
        <f>I25/H25</f>
        <v>0.25471995256887697</v>
      </c>
      <c r="K25" s="22">
        <v>19.989999999999998</v>
      </c>
      <c r="L25" s="22">
        <f>((K25*M25)-K25)/-1</f>
        <v>14.392799999999998</v>
      </c>
      <c r="M25" s="24">
        <v>0.28000000000000003</v>
      </c>
      <c r="N25" s="25"/>
      <c r="O25" s="37"/>
    </row>
    <row r="26" spans="1:15" ht="20" customHeight="1" x14ac:dyDescent="0.15">
      <c r="A26" s="17" t="s">
        <v>37</v>
      </c>
      <c r="B26" s="36">
        <v>750</v>
      </c>
      <c r="C26" s="19">
        <v>6</v>
      </c>
      <c r="D26" s="20">
        <v>50</v>
      </c>
      <c r="E26" s="21">
        <v>98.83</v>
      </c>
      <c r="F26" s="22">
        <v>7.06</v>
      </c>
      <c r="G26" s="22">
        <f>E26+F26</f>
        <v>105.89</v>
      </c>
      <c r="H26" s="22">
        <v>142</v>
      </c>
      <c r="I26" s="22">
        <f>H26-G26</f>
        <v>36.11</v>
      </c>
      <c r="J26" s="23">
        <f>I26/H26</f>
        <v>0.25429577464788733</v>
      </c>
      <c r="K26" s="22">
        <v>32.99</v>
      </c>
      <c r="L26" s="22">
        <f>H26/6</f>
        <v>23.666666666666668</v>
      </c>
      <c r="M26" s="24">
        <f>SUM(K26-L26)/K26</f>
        <v>0.28261089218955238</v>
      </c>
      <c r="N26" s="72"/>
      <c r="O26" s="37"/>
    </row>
    <row r="27" spans="1:15" ht="20" customHeight="1" x14ac:dyDescent="0.15">
      <c r="A27" s="73"/>
      <c r="B27" s="74"/>
      <c r="C27" s="74"/>
      <c r="D27" s="74"/>
      <c r="E27" s="75"/>
      <c r="F27" s="74"/>
      <c r="G27" s="74"/>
      <c r="H27" s="74"/>
      <c r="I27" s="74"/>
      <c r="J27" s="74"/>
      <c r="K27" s="74"/>
      <c r="L27" s="74"/>
      <c r="M27" s="74"/>
      <c r="N27" s="76"/>
      <c r="O27" s="77"/>
    </row>
  </sheetData>
  <mergeCells count="1">
    <mergeCell ref="A1:N1"/>
  </mergeCells>
  <conditionalFormatting sqref="M4:M14 M19:M20 M23:M26">
    <cfRule type="cellIs" dxfId="0" priority="1" stopIfTrue="1" operator="lessThan">
      <formula>0</formula>
    </cfRule>
  </conditionalFormatting>
  <pageMargins left="0.5" right="0.5" top="0.75" bottom="0.75" header="0.27777800000000002" footer="0.27777800000000002"/>
  <pageSetup scale="7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CONNECTICUT OCT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Kallman</cp:lastModifiedBy>
  <dcterms:created xsi:type="dcterms:W3CDTF">2023-11-29T12:26:42Z</dcterms:created>
  <dcterms:modified xsi:type="dcterms:W3CDTF">2024-05-12T22:24:57Z</dcterms:modified>
</cp:coreProperties>
</file>