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ileypryor/Desktop/Vault/10) Veritable/4) Government Regs &amp; Filings/1) PERMITS /CT - Price Posting/"/>
    </mc:Choice>
  </mc:AlternateContent>
  <xr:revisionPtr revIDLastSave="0" documentId="13_ncr:1_{18916671-86A6-3947-A122-196D5ACBFA06}" xr6:coauthVersionLast="47" xr6:coauthVersionMax="47" xr10:uidLastSave="{00000000-0000-0000-0000-000000000000}"/>
  <bookViews>
    <workbookView xWindow="1020" yWindow="760" windowWidth="26300" windowHeight="17360" xr2:uid="{372E0F79-4695-8041-8301-DD4C1F222165}"/>
  </bookViews>
  <sheets>
    <sheet name="Spiri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J22" i="1"/>
  <c r="J23" i="1"/>
  <c r="J21" i="1"/>
  <c r="J20" i="1"/>
  <c r="J19" i="1"/>
  <c r="J18" i="1"/>
  <c r="J17" i="1"/>
  <c r="J16" i="1"/>
  <c r="J30" i="1"/>
  <c r="J29" i="1"/>
  <c r="J28" i="1"/>
  <c r="J27" i="1"/>
  <c r="J31" i="1"/>
  <c r="J32" i="1"/>
  <c r="H32" i="1" l="1"/>
  <c r="G32" i="1" s="1"/>
  <c r="I31" i="1"/>
  <c r="N13" i="1"/>
  <c r="N12" i="1"/>
  <c r="N11" i="1"/>
  <c r="L23" i="1"/>
  <c r="L22" i="1"/>
  <c r="I20" i="1"/>
  <c r="L20" i="1" s="1"/>
  <c r="L21" i="1"/>
  <c r="L26" i="1"/>
  <c r="L24" i="1"/>
  <c r="L15" i="1"/>
  <c r="L14" i="1"/>
  <c r="L13" i="1"/>
  <c r="L10" i="1"/>
  <c r="L9" i="1"/>
  <c r="L25" i="1"/>
  <c r="L11" i="1"/>
  <c r="L12" i="1"/>
  <c r="H26" i="1"/>
  <c r="G26" i="1" s="1"/>
  <c r="H25" i="1"/>
  <c r="G25" i="1" s="1"/>
  <c r="H23" i="1"/>
  <c r="G23" i="1" s="1"/>
  <c r="H22" i="1"/>
  <c r="G22" i="1" s="1"/>
  <c r="J24" i="1"/>
  <c r="H24" i="1"/>
  <c r="G24" i="1" s="1"/>
  <c r="H21" i="1"/>
  <c r="G21" i="1" s="1"/>
  <c r="J15" i="1"/>
  <c r="H15" i="1"/>
  <c r="G15" i="1" s="1"/>
  <c r="J14" i="1"/>
  <c r="H14" i="1"/>
  <c r="G14" i="1" s="1"/>
  <c r="J9" i="1"/>
  <c r="J13" i="1"/>
  <c r="H13" i="1"/>
  <c r="G13" i="1"/>
  <c r="I30" i="1" l="1"/>
  <c r="I29" i="1" s="1"/>
  <c r="H31" i="1"/>
  <c r="G31" i="1" s="1"/>
  <c r="H30" i="1"/>
  <c r="G30" i="1" s="1"/>
  <c r="H29" i="1"/>
  <c r="G29" i="1" s="1"/>
  <c r="I28" i="1"/>
  <c r="I19" i="1"/>
  <c r="H20" i="1"/>
  <c r="G20" i="1" s="1"/>
  <c r="J10" i="1"/>
  <c r="J11" i="1"/>
  <c r="J12" i="1"/>
  <c r="H12" i="1"/>
  <c r="G12" i="1" s="1"/>
  <c r="H11" i="1"/>
  <c r="G11" i="1" s="1"/>
  <c r="H10" i="1"/>
  <c r="G10" i="1" s="1"/>
  <c r="H9" i="1"/>
  <c r="G9" i="1" s="1"/>
  <c r="N9" i="1" s="1"/>
  <c r="I27" i="1" l="1"/>
  <c r="H28" i="1"/>
  <c r="G28" i="1" s="1"/>
  <c r="H19" i="1"/>
  <c r="G19" i="1" s="1"/>
  <c r="I18" i="1"/>
  <c r="L19" i="1"/>
  <c r="H27" i="1" l="1"/>
  <c r="G27" i="1" s="1"/>
  <c r="H18" i="1"/>
  <c r="G18" i="1" s="1"/>
  <c r="I17" i="1"/>
  <c r="L18" i="1"/>
  <c r="I16" i="1" l="1"/>
  <c r="H17" i="1"/>
  <c r="G17" i="1" s="1"/>
  <c r="L17" i="1"/>
  <c r="H16" i="1" l="1"/>
  <c r="G16" i="1" s="1"/>
  <c r="L16" i="1"/>
</calcChain>
</file>

<file path=xl/sharedStrings.xml><?xml version="1.0" encoding="utf-8"?>
<sst xmlns="http://schemas.openxmlformats.org/spreadsheetml/2006/main" count="150" uniqueCount="63">
  <si>
    <t>Veritable Distillery, LLC</t>
  </si>
  <si>
    <t>Contact: Bailey Pryor (860) 867-6842  bailey@veritabledistillery.com</t>
  </si>
  <si>
    <t>PRICES TO BE POSTED:</t>
  </si>
  <si>
    <t>Product Name:</t>
  </si>
  <si>
    <t>Southwick's Gin</t>
  </si>
  <si>
    <t>12 Bottle</t>
  </si>
  <si>
    <t>Bottel Size:</t>
  </si>
  <si>
    <t>700 ML</t>
  </si>
  <si>
    <t>ABV:</t>
  </si>
  <si>
    <t>Proof:</t>
  </si>
  <si>
    <t>92 Proof</t>
  </si>
  <si>
    <t>60 Proof</t>
  </si>
  <si>
    <t>34 Taugwonk Spur Road, Units 7 &amp; 8, Stonington, CT 06378</t>
  </si>
  <si>
    <t>Permit #: LMS.0000025</t>
  </si>
  <si>
    <t>Case Price:</t>
  </si>
  <si>
    <t>Bottle Price:</t>
  </si>
  <si>
    <t>Frontline</t>
  </si>
  <si>
    <t>Frontline:</t>
  </si>
  <si>
    <t>Case Size:</t>
  </si>
  <si>
    <t xml:space="preserve">FOB    </t>
  </si>
  <si>
    <t>Suggested</t>
  </si>
  <si>
    <t>Retail:</t>
  </si>
  <si>
    <t>Limoncello (limited 2023)</t>
  </si>
  <si>
    <t>LBD.0207554</t>
  </si>
  <si>
    <t>Credential:</t>
  </si>
  <si>
    <t>LBD.0206373</t>
  </si>
  <si>
    <t>Limoncello (2024)</t>
  </si>
  <si>
    <t>Coffee Liqueur</t>
  </si>
  <si>
    <t>LBD.0209953</t>
  </si>
  <si>
    <t>LBD.0210205</t>
  </si>
  <si>
    <t>86 Proof</t>
  </si>
  <si>
    <t>Ship's Bell Bourbon</t>
  </si>
  <si>
    <t>Banana Liqueur</t>
  </si>
  <si>
    <t>LBD.0210680</t>
  </si>
  <si>
    <t>Raisin Cordial</t>
  </si>
  <si>
    <t>Ardor Punch</t>
  </si>
  <si>
    <t>Hibiscus in Havana</t>
  </si>
  <si>
    <t>Lythgoe's Side Car</t>
  </si>
  <si>
    <t>30 Proof</t>
  </si>
  <si>
    <t>Mont Blanc Cordial</t>
  </si>
  <si>
    <t>LBD.0211426</t>
  </si>
  <si>
    <t>LBD.0211431</t>
  </si>
  <si>
    <t>LBD.0211428</t>
  </si>
  <si>
    <t>LBD.0211430</t>
  </si>
  <si>
    <t>LBD.0211429</t>
  </si>
  <si>
    <t>LBD.0211427</t>
  </si>
  <si>
    <t>LBD.0211476</t>
  </si>
  <si>
    <t>1000 ML</t>
  </si>
  <si>
    <t>Breakfast with Hemingway</t>
  </si>
  <si>
    <t>If you Like Pina Coladas</t>
  </si>
  <si>
    <t>LBD.0212127</t>
  </si>
  <si>
    <t>Curry Barbados</t>
  </si>
  <si>
    <t>1.8L</t>
  </si>
  <si>
    <t xml:space="preserve">Price </t>
  </si>
  <si>
    <t>Per oz</t>
  </si>
  <si>
    <t>Distributor</t>
  </si>
  <si>
    <t>FOB</t>
  </si>
  <si>
    <t xml:space="preserve">Suggested </t>
  </si>
  <si>
    <t>Retail</t>
  </si>
  <si>
    <t>RI</t>
  </si>
  <si>
    <t xml:space="preserve">Distributor </t>
  </si>
  <si>
    <t xml:space="preserve">Margin </t>
  </si>
  <si>
    <t>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</si>
</sst>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9" fontId="0" fillId="0" borderId="0" xfId="0" applyNumberForma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00A0C-5136-9947-984F-310EDEC1A469}">
  <dimension ref="A1:P32"/>
  <sheetViews>
    <sheetView tabSelected="1" workbookViewId="0">
      <selection activeCell="C36" sqref="C36"/>
    </sheetView>
  </sheetViews>
  <sheetFormatPr baseColWidth="10" defaultRowHeight="16" x14ac:dyDescent="0.2"/>
  <cols>
    <col min="1" max="1" width="25.1640625" customWidth="1"/>
    <col min="2" max="2" width="12.33203125" customWidth="1"/>
    <col min="3" max="6" width="10.83203125" style="2"/>
    <col min="7" max="8" width="10.83203125" style="5"/>
    <col min="9" max="9" width="10.83203125" style="6"/>
    <col min="12" max="12" width="10.83203125" hidden="1" customWidth="1"/>
    <col min="13" max="16" width="0" hidden="1" customWidth="1"/>
  </cols>
  <sheetData>
    <row r="1" spans="1:16" ht="21" x14ac:dyDescent="0.25">
      <c r="A1" s="1" t="s">
        <v>0</v>
      </c>
      <c r="B1" s="1"/>
    </row>
    <row r="2" spans="1:16" x14ac:dyDescent="0.2">
      <c r="A2" t="s">
        <v>12</v>
      </c>
    </row>
    <row r="3" spans="1:16" x14ac:dyDescent="0.2">
      <c r="A3" t="s">
        <v>13</v>
      </c>
    </row>
    <row r="4" spans="1:16" x14ac:dyDescent="0.2">
      <c r="A4" t="s">
        <v>1</v>
      </c>
    </row>
    <row r="6" spans="1:16" x14ac:dyDescent="0.2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N6" s="2" t="s">
        <v>59</v>
      </c>
      <c r="O6" s="2" t="s">
        <v>59</v>
      </c>
      <c r="P6" s="2" t="s">
        <v>59</v>
      </c>
    </row>
    <row r="7" spans="1:16" x14ac:dyDescent="0.2">
      <c r="G7" s="5" t="s">
        <v>19</v>
      </c>
      <c r="H7" s="5" t="s">
        <v>17</v>
      </c>
      <c r="I7" s="5" t="s">
        <v>16</v>
      </c>
      <c r="J7" s="5" t="s">
        <v>20</v>
      </c>
      <c r="L7" s="5" t="s">
        <v>53</v>
      </c>
      <c r="N7" s="5" t="s">
        <v>55</v>
      </c>
      <c r="O7" s="2" t="s">
        <v>60</v>
      </c>
      <c r="P7" s="2" t="s">
        <v>57</v>
      </c>
    </row>
    <row r="8" spans="1:16" x14ac:dyDescent="0.2">
      <c r="A8" s="3" t="s">
        <v>3</v>
      </c>
      <c r="B8" s="7" t="s">
        <v>24</v>
      </c>
      <c r="C8" s="3" t="s">
        <v>18</v>
      </c>
      <c r="D8" s="3" t="s">
        <v>6</v>
      </c>
      <c r="E8" s="3" t="s">
        <v>8</v>
      </c>
      <c r="F8" s="3" t="s">
        <v>9</v>
      </c>
      <c r="G8" s="7" t="s">
        <v>14</v>
      </c>
      <c r="H8" s="7" t="s">
        <v>14</v>
      </c>
      <c r="I8" s="7" t="s">
        <v>15</v>
      </c>
      <c r="J8" s="7" t="s">
        <v>21</v>
      </c>
      <c r="L8" s="7" t="s">
        <v>54</v>
      </c>
      <c r="N8" s="7" t="s">
        <v>56</v>
      </c>
      <c r="O8" s="3" t="s">
        <v>61</v>
      </c>
      <c r="P8" s="3" t="s">
        <v>58</v>
      </c>
    </row>
    <row r="9" spans="1:16" x14ac:dyDescent="0.2">
      <c r="A9" t="s">
        <v>4</v>
      </c>
      <c r="B9" t="s">
        <v>25</v>
      </c>
      <c r="C9" s="2" t="s">
        <v>5</v>
      </c>
      <c r="D9" s="2" t="s">
        <v>7</v>
      </c>
      <c r="E9" s="4">
        <v>0.46</v>
      </c>
      <c r="F9" s="2" t="s">
        <v>10</v>
      </c>
      <c r="G9" s="5">
        <f t="shared" ref="G9:G20" si="0">H9*0.75</f>
        <v>143.91</v>
      </c>
      <c r="H9" s="5">
        <f t="shared" ref="H9:H20" si="1">I9*12</f>
        <v>191.88</v>
      </c>
      <c r="I9" s="6">
        <v>15.99</v>
      </c>
      <c r="J9" s="6">
        <f>I9*1.313</f>
        <v>20.994869999999999</v>
      </c>
      <c r="L9" s="11">
        <f t="shared" ref="L9:L10" si="2">I9/23.67</f>
        <v>0.67553865652724965</v>
      </c>
      <c r="N9" s="6">
        <f>(G9/2)*0.72</f>
        <v>51.807599999999994</v>
      </c>
      <c r="O9" s="12">
        <v>0.28000000000000003</v>
      </c>
      <c r="P9">
        <v>21.99</v>
      </c>
    </row>
    <row r="10" spans="1:16" x14ac:dyDescent="0.2">
      <c r="A10" t="s">
        <v>22</v>
      </c>
      <c r="B10" t="s">
        <v>23</v>
      </c>
      <c r="C10" s="2" t="s">
        <v>5</v>
      </c>
      <c r="D10" s="2" t="s">
        <v>7</v>
      </c>
      <c r="E10" s="4">
        <v>0.3</v>
      </c>
      <c r="F10" s="2" t="s">
        <v>11</v>
      </c>
      <c r="G10" s="5">
        <f t="shared" si="0"/>
        <v>143.91</v>
      </c>
      <c r="H10" s="5">
        <f t="shared" si="1"/>
        <v>191.88</v>
      </c>
      <c r="I10" s="6">
        <v>15.99</v>
      </c>
      <c r="J10" s="6">
        <f>I10*1.3125</f>
        <v>20.986875000000001</v>
      </c>
      <c r="L10" s="6">
        <f t="shared" si="2"/>
        <v>0.67553865652724965</v>
      </c>
    </row>
    <row r="11" spans="1:16" x14ac:dyDescent="0.2">
      <c r="A11" t="s">
        <v>26</v>
      </c>
      <c r="B11" t="s">
        <v>23</v>
      </c>
      <c r="C11" s="2" t="s">
        <v>5</v>
      </c>
      <c r="D11" s="2" t="s">
        <v>7</v>
      </c>
      <c r="E11" s="4">
        <v>0.3</v>
      </c>
      <c r="F11" s="2" t="s">
        <v>11</v>
      </c>
      <c r="G11" s="5">
        <f t="shared" si="0"/>
        <v>215.91</v>
      </c>
      <c r="H11" s="5">
        <f t="shared" si="1"/>
        <v>287.88</v>
      </c>
      <c r="I11" s="6">
        <v>23.99</v>
      </c>
      <c r="J11" s="6">
        <f>I11*1.2916</f>
        <v>30.985484</v>
      </c>
      <c r="L11" s="8">
        <f>I11/23.67</f>
        <v>1.0135192226446978</v>
      </c>
      <c r="N11" s="6">
        <f>(G11/2)*0.72</f>
        <v>77.727599999999995</v>
      </c>
      <c r="O11" s="12">
        <v>0.28000000000000003</v>
      </c>
      <c r="P11">
        <v>29.99</v>
      </c>
    </row>
    <row r="12" spans="1:16" x14ac:dyDescent="0.2">
      <c r="A12" t="s">
        <v>27</v>
      </c>
      <c r="B12" t="s">
        <v>28</v>
      </c>
      <c r="C12" s="2" t="s">
        <v>5</v>
      </c>
      <c r="D12" s="2" t="s">
        <v>7</v>
      </c>
      <c r="E12" s="4">
        <v>0.3</v>
      </c>
      <c r="F12" s="2" t="s">
        <v>11</v>
      </c>
      <c r="G12" s="5">
        <f t="shared" si="0"/>
        <v>224.91</v>
      </c>
      <c r="H12" s="5">
        <f t="shared" si="1"/>
        <v>299.88</v>
      </c>
      <c r="I12" s="6">
        <v>24.99</v>
      </c>
      <c r="J12" s="6">
        <f>I12*1.32</f>
        <v>32.986800000000002</v>
      </c>
      <c r="L12" s="9">
        <f>I12/23.67</f>
        <v>1.0557667934093788</v>
      </c>
      <c r="N12" s="6">
        <f>(G12/2)*0.72</f>
        <v>80.96759999999999</v>
      </c>
      <c r="O12" s="12">
        <v>0.28000000000000003</v>
      </c>
      <c r="P12">
        <v>32.99</v>
      </c>
    </row>
    <row r="13" spans="1:16" x14ac:dyDescent="0.2">
      <c r="A13" t="s">
        <v>31</v>
      </c>
      <c r="B13" t="s">
        <v>29</v>
      </c>
      <c r="C13" s="2" t="s">
        <v>5</v>
      </c>
      <c r="D13" s="2" t="s">
        <v>7</v>
      </c>
      <c r="E13" s="4">
        <v>0.43</v>
      </c>
      <c r="F13" s="2" t="s">
        <v>30</v>
      </c>
      <c r="G13" s="5">
        <f t="shared" si="0"/>
        <v>134.91</v>
      </c>
      <c r="H13" s="5">
        <f t="shared" si="1"/>
        <v>179.88</v>
      </c>
      <c r="I13" s="6">
        <v>14.99</v>
      </c>
      <c r="J13" s="6">
        <f>I13*1.3335</f>
        <v>19.989165</v>
      </c>
      <c r="L13" s="10">
        <f>I13/23.67</f>
        <v>0.63329108576256865</v>
      </c>
      <c r="N13" s="6">
        <f>(G13/2)*0.72</f>
        <v>48.567599999999999</v>
      </c>
      <c r="O13" s="12">
        <v>0.28000000000000003</v>
      </c>
      <c r="P13">
        <v>22.99</v>
      </c>
    </row>
    <row r="14" spans="1:16" x14ac:dyDescent="0.2">
      <c r="A14" t="s">
        <v>32</v>
      </c>
      <c r="B14" t="s">
        <v>33</v>
      </c>
      <c r="C14" s="2" t="s">
        <v>5</v>
      </c>
      <c r="D14" s="2" t="s">
        <v>7</v>
      </c>
      <c r="E14" s="4">
        <v>0.3</v>
      </c>
      <c r="F14" s="2" t="s">
        <v>11</v>
      </c>
      <c r="G14" s="5">
        <f t="shared" si="0"/>
        <v>445.5</v>
      </c>
      <c r="H14" s="5">
        <f t="shared" si="1"/>
        <v>594</v>
      </c>
      <c r="I14" s="6">
        <v>49.5</v>
      </c>
      <c r="J14" s="6">
        <f>I14*1.313</f>
        <v>64.993499999999997</v>
      </c>
      <c r="L14" s="6">
        <f>I14/23.67</f>
        <v>2.0912547528517109</v>
      </c>
    </row>
    <row r="15" spans="1:16" x14ac:dyDescent="0.2">
      <c r="A15" t="s">
        <v>34</v>
      </c>
      <c r="B15" t="s">
        <v>40</v>
      </c>
      <c r="C15" s="2" t="s">
        <v>5</v>
      </c>
      <c r="D15" s="2" t="s">
        <v>7</v>
      </c>
      <c r="E15" s="4">
        <v>0.3</v>
      </c>
      <c r="F15" s="2" t="s">
        <v>11</v>
      </c>
      <c r="G15" s="5">
        <f t="shared" si="0"/>
        <v>445.5</v>
      </c>
      <c r="H15" s="5">
        <f t="shared" si="1"/>
        <v>594</v>
      </c>
      <c r="I15" s="6">
        <v>49.5</v>
      </c>
      <c r="J15" s="6">
        <f>I15*1.313</f>
        <v>64.993499999999997</v>
      </c>
      <c r="K15" s="6"/>
      <c r="L15" s="6">
        <f>I15/23.67</f>
        <v>2.0912547528517109</v>
      </c>
    </row>
    <row r="16" spans="1:16" x14ac:dyDescent="0.2">
      <c r="A16" t="s">
        <v>35</v>
      </c>
      <c r="B16" t="s">
        <v>41</v>
      </c>
      <c r="C16" s="2" t="s">
        <v>5</v>
      </c>
      <c r="D16" s="2" t="s">
        <v>52</v>
      </c>
      <c r="E16" s="4">
        <v>0.15</v>
      </c>
      <c r="F16" s="2" t="s">
        <v>38</v>
      </c>
      <c r="G16" s="5">
        <f t="shared" si="0"/>
        <v>503.90999999999997</v>
      </c>
      <c r="H16" s="5">
        <f t="shared" si="1"/>
        <v>671.88</v>
      </c>
      <c r="I16" s="6">
        <f>I17</f>
        <v>55.99</v>
      </c>
      <c r="J16" s="6">
        <f>(I16*1.3)+0.2</f>
        <v>72.987000000000009</v>
      </c>
      <c r="L16" s="6">
        <f t="shared" ref="L16:L21" si="3">I16/60.87</f>
        <v>0.91982914407754235</v>
      </c>
    </row>
    <row r="17" spans="1:12" x14ac:dyDescent="0.2">
      <c r="A17" t="s">
        <v>48</v>
      </c>
      <c r="B17" t="s">
        <v>42</v>
      </c>
      <c r="C17" s="2" t="s">
        <v>5</v>
      </c>
      <c r="D17" s="2" t="s">
        <v>52</v>
      </c>
      <c r="E17" s="4">
        <v>0.15</v>
      </c>
      <c r="F17" s="2" t="s">
        <v>38</v>
      </c>
      <c r="G17" s="5">
        <f t="shared" si="0"/>
        <v>503.90999999999997</v>
      </c>
      <c r="H17" s="5">
        <f t="shared" si="1"/>
        <v>671.88</v>
      </c>
      <c r="I17" s="6">
        <f>I18</f>
        <v>55.99</v>
      </c>
      <c r="J17" s="6">
        <f t="shared" ref="J17:J21" si="4">(I17*1.3)+0.2</f>
        <v>72.987000000000009</v>
      </c>
      <c r="L17" s="6">
        <f t="shared" si="3"/>
        <v>0.91982914407754235</v>
      </c>
    </row>
    <row r="18" spans="1:12" x14ac:dyDescent="0.2">
      <c r="A18" t="s">
        <v>36</v>
      </c>
      <c r="B18" t="s">
        <v>43</v>
      </c>
      <c r="C18" s="2" t="s">
        <v>5</v>
      </c>
      <c r="D18" s="2" t="s">
        <v>52</v>
      </c>
      <c r="E18" s="4">
        <v>0.15</v>
      </c>
      <c r="F18" s="2" t="s">
        <v>38</v>
      </c>
      <c r="G18" s="5">
        <f t="shared" si="0"/>
        <v>503.90999999999997</v>
      </c>
      <c r="H18" s="5">
        <f t="shared" si="1"/>
        <v>671.88</v>
      </c>
      <c r="I18" s="6">
        <f>I19</f>
        <v>55.99</v>
      </c>
      <c r="J18" s="6">
        <f t="shared" si="4"/>
        <v>72.987000000000009</v>
      </c>
      <c r="L18" s="6">
        <f t="shared" si="3"/>
        <v>0.91982914407754235</v>
      </c>
    </row>
    <row r="19" spans="1:12" x14ac:dyDescent="0.2">
      <c r="A19" t="s">
        <v>37</v>
      </c>
      <c r="B19" t="s">
        <v>44</v>
      </c>
      <c r="C19" s="2" t="s">
        <v>5</v>
      </c>
      <c r="D19" s="2" t="s">
        <v>52</v>
      </c>
      <c r="E19" s="4">
        <v>0.15</v>
      </c>
      <c r="F19" s="2" t="s">
        <v>38</v>
      </c>
      <c r="G19" s="5">
        <f t="shared" si="0"/>
        <v>503.90999999999997</v>
      </c>
      <c r="H19" s="5">
        <f t="shared" si="1"/>
        <v>671.88</v>
      </c>
      <c r="I19" s="6">
        <f>I20</f>
        <v>55.99</v>
      </c>
      <c r="J19" s="6">
        <f t="shared" si="4"/>
        <v>72.987000000000009</v>
      </c>
      <c r="L19" s="6">
        <f t="shared" si="3"/>
        <v>0.91982914407754235</v>
      </c>
    </row>
    <row r="20" spans="1:12" x14ac:dyDescent="0.2">
      <c r="A20" t="s">
        <v>49</v>
      </c>
      <c r="B20" t="s">
        <v>45</v>
      </c>
      <c r="C20" s="2" t="s">
        <v>5</v>
      </c>
      <c r="D20" s="2" t="s">
        <v>52</v>
      </c>
      <c r="E20" s="4">
        <v>0.15</v>
      </c>
      <c r="F20" s="2" t="s">
        <v>38</v>
      </c>
      <c r="G20" s="5">
        <f t="shared" si="0"/>
        <v>503.90999999999997</v>
      </c>
      <c r="H20" s="5">
        <f t="shared" si="1"/>
        <v>671.88</v>
      </c>
      <c r="I20" s="6">
        <f>I21</f>
        <v>55.99</v>
      </c>
      <c r="J20" s="6">
        <f t="shared" si="4"/>
        <v>72.987000000000009</v>
      </c>
      <c r="L20" s="6">
        <f t="shared" si="3"/>
        <v>0.91982914407754235</v>
      </c>
    </row>
    <row r="21" spans="1:12" x14ac:dyDescent="0.2">
      <c r="A21" t="s">
        <v>51</v>
      </c>
      <c r="B21" t="s">
        <v>46</v>
      </c>
      <c r="C21" s="2" t="s">
        <v>5</v>
      </c>
      <c r="D21" s="2" t="s">
        <v>52</v>
      </c>
      <c r="E21" s="4">
        <v>0.15</v>
      </c>
      <c r="F21" s="2" t="s">
        <v>38</v>
      </c>
      <c r="G21" s="5">
        <f>H21*0.75</f>
        <v>503.90999999999997</v>
      </c>
      <c r="H21" s="5">
        <f>I21*12</f>
        <v>671.88</v>
      </c>
      <c r="I21" s="6">
        <v>55.99</v>
      </c>
      <c r="J21" s="6">
        <f t="shared" si="4"/>
        <v>72.987000000000009</v>
      </c>
      <c r="L21" s="6">
        <f t="shared" si="3"/>
        <v>0.91982914407754235</v>
      </c>
    </row>
    <row r="22" spans="1:12" x14ac:dyDescent="0.2">
      <c r="A22" t="s">
        <v>31</v>
      </c>
      <c r="B22" t="s">
        <v>29</v>
      </c>
      <c r="C22" s="2" t="s">
        <v>5</v>
      </c>
      <c r="D22" s="2" t="s">
        <v>47</v>
      </c>
      <c r="E22" s="4">
        <v>0.43</v>
      </c>
      <c r="F22" s="2" t="s">
        <v>30</v>
      </c>
      <c r="G22" s="5">
        <f t="shared" ref="G22:G23" si="5">H22*0.75</f>
        <v>197.91</v>
      </c>
      <c r="H22" s="5">
        <f t="shared" ref="H22:H23" si="6">I22*12</f>
        <v>263.88</v>
      </c>
      <c r="I22" s="6">
        <v>21.99</v>
      </c>
      <c r="J22" s="6">
        <f>(I22*1.3)+0.4</f>
        <v>28.986999999999998</v>
      </c>
      <c r="L22" s="10">
        <f>I22/33.81</f>
        <v>0.65039929015084286</v>
      </c>
    </row>
    <row r="23" spans="1:12" x14ac:dyDescent="0.2">
      <c r="A23" t="s">
        <v>4</v>
      </c>
      <c r="B23" t="s">
        <v>25</v>
      </c>
      <c r="C23" s="2" t="s">
        <v>5</v>
      </c>
      <c r="D23" s="2" t="s">
        <v>47</v>
      </c>
      <c r="E23" s="4">
        <v>0.46</v>
      </c>
      <c r="F23" s="2" t="s">
        <v>10</v>
      </c>
      <c r="G23" s="5">
        <f t="shared" si="5"/>
        <v>206.91</v>
      </c>
      <c r="H23" s="5">
        <f t="shared" si="6"/>
        <v>275.88</v>
      </c>
      <c r="I23" s="6">
        <v>22.99</v>
      </c>
      <c r="J23" s="6">
        <f>(I23*1.3)+0.1</f>
        <v>29.987000000000002</v>
      </c>
      <c r="L23" s="11">
        <f>I23/33.81</f>
        <v>0.67997633836143145</v>
      </c>
    </row>
    <row r="24" spans="1:12" x14ac:dyDescent="0.2">
      <c r="A24" t="s">
        <v>39</v>
      </c>
      <c r="B24" t="s">
        <v>50</v>
      </c>
      <c r="C24" s="2" t="s">
        <v>5</v>
      </c>
      <c r="D24" s="2" t="s">
        <v>7</v>
      </c>
      <c r="E24" s="4">
        <v>0.3</v>
      </c>
      <c r="F24" s="2" t="s">
        <v>11</v>
      </c>
      <c r="G24" s="5">
        <f>H24*0.75</f>
        <v>305.90999999999997</v>
      </c>
      <c r="H24" s="5">
        <f>I24*12</f>
        <v>407.88</v>
      </c>
      <c r="I24" s="6">
        <v>33.99</v>
      </c>
      <c r="J24" s="6">
        <f>I24*1.3825</f>
        <v>46.991175000000005</v>
      </c>
      <c r="L24" s="6">
        <f>I24/23.67</f>
        <v>1.4359949302915083</v>
      </c>
    </row>
    <row r="25" spans="1:12" x14ac:dyDescent="0.2">
      <c r="A25" t="s">
        <v>26</v>
      </c>
      <c r="B25" t="s">
        <v>23</v>
      </c>
      <c r="C25" s="2" t="s">
        <v>5</v>
      </c>
      <c r="D25" s="2" t="s">
        <v>52</v>
      </c>
      <c r="E25" s="4">
        <v>0.3</v>
      </c>
      <c r="F25" s="2" t="s">
        <v>11</v>
      </c>
      <c r="G25" s="5">
        <f>H25*0.75</f>
        <v>422.90999999999997</v>
      </c>
      <c r="H25" s="5">
        <f>I25*12</f>
        <v>563.88</v>
      </c>
      <c r="I25" s="6">
        <v>46.99</v>
      </c>
      <c r="J25" s="6">
        <f>(I25*1.3)+0.9</f>
        <v>61.987000000000002</v>
      </c>
      <c r="L25" s="8">
        <f>I25/60.87</f>
        <v>0.77197305733530486</v>
      </c>
    </row>
    <row r="26" spans="1:12" x14ac:dyDescent="0.2">
      <c r="A26" t="s">
        <v>27</v>
      </c>
      <c r="B26" t="s">
        <v>28</v>
      </c>
      <c r="C26" s="2" t="s">
        <v>5</v>
      </c>
      <c r="D26" s="2" t="s">
        <v>52</v>
      </c>
      <c r="E26" s="4">
        <v>0.3</v>
      </c>
      <c r="F26" s="2" t="s">
        <v>11</v>
      </c>
      <c r="G26" s="5">
        <f t="shared" ref="G26:G31" si="7">H26*0.75</f>
        <v>440.90999999999997</v>
      </c>
      <c r="H26" s="5">
        <f t="shared" ref="H26:H31" si="8">I26*12</f>
        <v>587.88</v>
      </c>
      <c r="I26" s="6">
        <v>48.99</v>
      </c>
      <c r="J26" s="6">
        <f>(I26*1.3)+0.3</f>
        <v>63.987000000000002</v>
      </c>
      <c r="L26" s="9">
        <f>I26/60.87</f>
        <v>0.80482996550024655</v>
      </c>
    </row>
    <row r="27" spans="1:12" x14ac:dyDescent="0.2">
      <c r="A27" t="s">
        <v>35</v>
      </c>
      <c r="B27" t="s">
        <v>41</v>
      </c>
      <c r="C27" s="2" t="s">
        <v>5</v>
      </c>
      <c r="D27" s="2" t="s">
        <v>62</v>
      </c>
      <c r="E27" s="4">
        <v>0.15</v>
      </c>
      <c r="F27" s="2" t="s">
        <v>38</v>
      </c>
      <c r="G27" s="5">
        <f t="shared" si="7"/>
        <v>138.42000000000002</v>
      </c>
      <c r="H27" s="5">
        <f t="shared" si="8"/>
        <v>184.56</v>
      </c>
      <c r="I27" s="6">
        <f>I28</f>
        <v>15.38</v>
      </c>
      <c r="J27" s="6">
        <f t="shared" ref="J27:J30" si="9">(I27*1.3)</f>
        <v>19.994000000000003</v>
      </c>
    </row>
    <row r="28" spans="1:12" x14ac:dyDescent="0.2">
      <c r="A28" t="s">
        <v>48</v>
      </c>
      <c r="B28" t="s">
        <v>42</v>
      </c>
      <c r="C28" s="2" t="s">
        <v>5</v>
      </c>
      <c r="D28" s="2" t="s">
        <v>62</v>
      </c>
      <c r="E28" s="4">
        <v>0.15</v>
      </c>
      <c r="F28" s="2" t="s">
        <v>38</v>
      </c>
      <c r="G28" s="5">
        <f t="shared" si="7"/>
        <v>138.42000000000002</v>
      </c>
      <c r="H28" s="5">
        <f t="shared" si="8"/>
        <v>184.56</v>
      </c>
      <c r="I28" s="6">
        <f>I29</f>
        <v>15.38</v>
      </c>
      <c r="J28" s="6">
        <f t="shared" si="9"/>
        <v>19.994000000000003</v>
      </c>
    </row>
    <row r="29" spans="1:12" x14ac:dyDescent="0.2">
      <c r="A29" t="s">
        <v>36</v>
      </c>
      <c r="B29" t="s">
        <v>43</v>
      </c>
      <c r="C29" s="2" t="s">
        <v>5</v>
      </c>
      <c r="D29" s="2" t="s">
        <v>62</v>
      </c>
      <c r="E29" s="4">
        <v>0.15</v>
      </c>
      <c r="F29" s="2" t="s">
        <v>38</v>
      </c>
      <c r="G29" s="5">
        <f t="shared" si="7"/>
        <v>138.42000000000002</v>
      </c>
      <c r="H29" s="5">
        <f t="shared" si="8"/>
        <v>184.56</v>
      </c>
      <c r="I29" s="6">
        <f>I30</f>
        <v>15.38</v>
      </c>
      <c r="J29" s="6">
        <f t="shared" si="9"/>
        <v>19.994000000000003</v>
      </c>
    </row>
    <row r="30" spans="1:12" x14ac:dyDescent="0.2">
      <c r="A30" t="s">
        <v>37</v>
      </c>
      <c r="B30" t="s">
        <v>44</v>
      </c>
      <c r="C30" s="2" t="s">
        <v>5</v>
      </c>
      <c r="D30" s="2" t="s">
        <v>62</v>
      </c>
      <c r="E30" s="4">
        <v>0.15</v>
      </c>
      <c r="F30" s="2" t="s">
        <v>38</v>
      </c>
      <c r="G30" s="5">
        <f t="shared" si="7"/>
        <v>138.42000000000002</v>
      </c>
      <c r="H30" s="5">
        <f t="shared" si="8"/>
        <v>184.56</v>
      </c>
      <c r="I30" s="6">
        <f>I31</f>
        <v>15.38</v>
      </c>
      <c r="J30" s="6">
        <f t="shared" si="9"/>
        <v>19.994000000000003</v>
      </c>
    </row>
    <row r="31" spans="1:12" x14ac:dyDescent="0.2">
      <c r="A31" t="s">
        <v>49</v>
      </c>
      <c r="B31" t="s">
        <v>45</v>
      </c>
      <c r="C31" s="2" t="s">
        <v>5</v>
      </c>
      <c r="D31" s="2" t="s">
        <v>62</v>
      </c>
      <c r="E31" s="4">
        <v>0.15</v>
      </c>
      <c r="F31" s="2" t="s">
        <v>38</v>
      </c>
      <c r="G31" s="5">
        <f t="shared" si="7"/>
        <v>138.42000000000002</v>
      </c>
      <c r="H31" s="5">
        <f t="shared" si="8"/>
        <v>184.56</v>
      </c>
      <c r="I31" s="6">
        <f>I32</f>
        <v>15.38</v>
      </c>
      <c r="J31" s="6">
        <f>(I31*1.3)</f>
        <v>19.994000000000003</v>
      </c>
    </row>
    <row r="32" spans="1:12" x14ac:dyDescent="0.2">
      <c r="A32" t="s">
        <v>51</v>
      </c>
      <c r="B32" t="s">
        <v>46</v>
      </c>
      <c r="C32" s="2" t="s">
        <v>5</v>
      </c>
      <c r="D32" s="2" t="s">
        <v>62</v>
      </c>
      <c r="E32" s="4">
        <v>0.15</v>
      </c>
      <c r="F32" s="2" t="s">
        <v>38</v>
      </c>
      <c r="G32" s="5">
        <f>H32*0.75</f>
        <v>138.42000000000002</v>
      </c>
      <c r="H32" s="5">
        <f>I32*12</f>
        <v>184.56</v>
      </c>
      <c r="I32" s="6">
        <v>15.38</v>
      </c>
      <c r="J32" s="6">
        <f>(I32*1.3)</f>
        <v>19.994000000000003</v>
      </c>
    </row>
  </sheetData>
  <mergeCells count="1"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Spirits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Pryor</dc:creator>
  <cp:lastModifiedBy>Bailey Pryor</cp:lastModifiedBy>
  <dcterms:created xsi:type="dcterms:W3CDTF">2023-10-13T17:59:39Z</dcterms:created>
  <dcterms:modified xsi:type="dcterms:W3CDTF">2024-06-04T15:24:15Z</dcterms:modified>
</cp:coreProperties>
</file>