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vine\Desktop\"/>
    </mc:Choice>
  </mc:AlternateContent>
  <xr:revisionPtr revIDLastSave="0" documentId="13_ncr:1_{CC9A599F-E5F1-4391-94CB-634F43108EC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EDLP &amp; SALE " sheetId="2" r:id="rId2"/>
    <sheet name="Cases Off" sheetId="3" r:id="rId3"/>
    <sheet name="Extra Items" sheetId="4" r:id="rId4"/>
    <sheet name="Local Draft" sheetId="5" r:id="rId5"/>
    <sheet name="Barrels" sheetId="6" r:id="rId6"/>
    <sheet name="DEEP DISCOUNTS" sheetId="7" r:id="rId7"/>
    <sheet name="Cover Page" sheetId="8" r:id="rId8"/>
    <sheet name="On Prem" sheetId="9" r:id="rId9"/>
  </sheets>
  <definedNames>
    <definedName name="_xlnm.Print_Area" localSheetId="5">Barrels!$A$1:$O$55</definedName>
    <definedName name="_xlnm.Print_Area" localSheetId="2">'Cases Off'!$A$1:$T$358</definedName>
    <definedName name="_xlnm.Print_Area" localSheetId="6">'DEEP DISCOUNTS'!$B$1:$H$27</definedName>
    <definedName name="_xlnm.Print_Area" localSheetId="3">'Extra Items'!$A$1:$D$36</definedName>
    <definedName name="_xlnm.Print_Area" localSheetId="4">'Local Draft'!$A$1:$E$82</definedName>
    <definedName name="_xlnm.Print_Area" localSheetId="8">'On Prem'!$A$1:$T$284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05" i="3" l="1"/>
  <c r="V305" i="3" s="1"/>
  <c r="W305" i="3" s="1"/>
  <c r="T305" i="3" s="1"/>
  <c r="U286" i="3"/>
  <c r="V286" i="3" s="1"/>
  <c r="W286" i="3" s="1"/>
  <c r="T286" i="3" s="1"/>
  <c r="H302" i="3" l="1"/>
  <c r="I302" i="3" s="1"/>
  <c r="J302" i="3" s="1"/>
  <c r="H301" i="3"/>
  <c r="I301" i="3" s="1"/>
  <c r="J301" i="3" s="1"/>
  <c r="G302" i="3" s="1"/>
  <c r="U348" i="3"/>
  <c r="V348" i="3" s="1"/>
  <c r="W348" i="3" s="1"/>
  <c r="T348" i="3" s="1"/>
  <c r="U347" i="3"/>
  <c r="V347" i="3" s="1"/>
  <c r="W347" i="3" s="1"/>
  <c r="T347" i="3" s="1"/>
  <c r="U346" i="3"/>
  <c r="V346" i="3" s="1"/>
  <c r="W346" i="3" s="1"/>
  <c r="T346" i="3" s="1"/>
  <c r="U103" i="3"/>
  <c r="V103" i="3" s="1"/>
  <c r="W103" i="3" s="1"/>
  <c r="T103" i="3" s="1"/>
  <c r="H296" i="3"/>
  <c r="I296" i="3" s="1"/>
  <c r="J296" i="3" s="1"/>
  <c r="H295" i="3"/>
  <c r="I295" i="3" s="1"/>
  <c r="J295" i="3" s="1"/>
  <c r="G296" i="3" s="1"/>
  <c r="H294" i="3"/>
  <c r="I294" i="3" s="1"/>
  <c r="J294" i="3" s="1"/>
  <c r="G295" i="3" s="1"/>
  <c r="H266" i="3"/>
  <c r="I266" i="3" s="1"/>
  <c r="J266" i="3" s="1"/>
  <c r="H265" i="3"/>
  <c r="I265" i="3" s="1"/>
  <c r="J265" i="3" s="1"/>
  <c r="G266" i="3" s="1"/>
  <c r="H264" i="3"/>
  <c r="I264" i="3" s="1"/>
  <c r="J264" i="3" s="1"/>
  <c r="G265" i="3" s="1"/>
  <c r="O21" i="6" l="1"/>
  <c r="U287" i="3"/>
  <c r="V287" i="3" s="1"/>
  <c r="W287" i="3" s="1"/>
  <c r="T287" i="3" s="1"/>
  <c r="E45" i="5" l="1"/>
  <c r="E44" i="5"/>
  <c r="U221" i="3" l="1"/>
  <c r="V221" i="3" s="1"/>
  <c r="W221" i="3" s="1"/>
  <c r="T221" i="3" s="1"/>
  <c r="U145" i="3"/>
  <c r="V145" i="3" s="1"/>
  <c r="W145" i="3" s="1"/>
  <c r="T145" i="3" s="1"/>
  <c r="U147" i="3"/>
  <c r="V147" i="3" s="1"/>
  <c r="W147" i="3" s="1"/>
  <c r="T147" i="3" s="1"/>
  <c r="U149" i="3"/>
  <c r="V149" i="3" s="1"/>
  <c r="W149" i="3" s="1"/>
  <c r="T149" i="3" s="1"/>
  <c r="U151" i="3"/>
  <c r="V151" i="3" s="1"/>
  <c r="W151" i="3" s="1"/>
  <c r="T151" i="3" s="1"/>
  <c r="U152" i="3"/>
  <c r="V152" i="3" s="1"/>
  <c r="W152" i="3" s="1"/>
  <c r="T152" i="3" s="1"/>
  <c r="U154" i="3"/>
  <c r="V154" i="3" s="1"/>
  <c r="W154" i="3" s="1"/>
  <c r="T154" i="3" s="1"/>
  <c r="U277" i="3" l="1"/>
  <c r="V277" i="3" s="1"/>
  <c r="W277" i="3" s="1"/>
  <c r="T277" i="3" s="1"/>
  <c r="U275" i="3"/>
  <c r="V275" i="3" s="1"/>
  <c r="W275" i="3" s="1"/>
  <c r="T275" i="3" s="1"/>
  <c r="H273" i="3"/>
  <c r="I273" i="3" s="1"/>
  <c r="J273" i="3" s="1"/>
  <c r="U166" i="3"/>
  <c r="V166" i="3" s="1"/>
  <c r="W166" i="3" s="1"/>
  <c r="T166" i="3" s="1"/>
  <c r="U113" i="3" l="1"/>
  <c r="V113" i="3" s="1"/>
  <c r="W113" i="3" s="1"/>
  <c r="T113" i="3" s="1"/>
  <c r="H77" i="9"/>
  <c r="I77" i="9" s="1"/>
  <c r="J77" i="9" s="1"/>
  <c r="G77" i="9" s="1"/>
  <c r="U316" i="3"/>
  <c r="V316" i="3" s="1"/>
  <c r="W316" i="3" s="1"/>
  <c r="T316" i="3" s="1"/>
  <c r="H249" i="3"/>
  <c r="I249" i="3" s="1"/>
  <c r="J249" i="3" s="1"/>
  <c r="G249" i="3" s="1"/>
  <c r="H116" i="3" l="1"/>
  <c r="I116" i="3" s="1"/>
  <c r="J116" i="3" s="1"/>
  <c r="G116" i="3" s="1"/>
  <c r="H115" i="3"/>
  <c r="I115" i="3" s="1"/>
  <c r="J115" i="3" s="1"/>
  <c r="U324" i="3"/>
  <c r="V324" i="3" s="1"/>
  <c r="W324" i="3" s="1"/>
  <c r="T324" i="3" s="1"/>
  <c r="U320" i="3"/>
  <c r="V320" i="3" s="1"/>
  <c r="W320" i="3" s="1"/>
  <c r="T320" i="3" s="1"/>
  <c r="U312" i="3"/>
  <c r="V312" i="3" s="1"/>
  <c r="W312" i="3" s="1"/>
  <c r="T312" i="3" s="1"/>
  <c r="H306" i="3"/>
  <c r="I306" i="3" s="1"/>
  <c r="J306" i="3" s="1"/>
  <c r="U344" i="3" l="1"/>
  <c r="V344" i="3" s="1"/>
  <c r="W344" i="3" s="1"/>
  <c r="T344" i="3" s="1"/>
  <c r="U343" i="3"/>
  <c r="V343" i="3" s="1"/>
  <c r="W343" i="3" s="1"/>
  <c r="T343" i="3" s="1"/>
  <c r="U342" i="3"/>
  <c r="V342" i="3" s="1"/>
  <c r="W342" i="3" s="1"/>
  <c r="T342" i="3" s="1"/>
  <c r="H199" i="3"/>
  <c r="I199" i="3" s="1"/>
  <c r="J199" i="3" s="1"/>
  <c r="G199" i="3" s="1"/>
  <c r="H198" i="3"/>
  <c r="I198" i="3" s="1"/>
  <c r="J198" i="3" s="1"/>
  <c r="G198" i="3" s="1"/>
  <c r="U90" i="9"/>
  <c r="V90" i="9" s="1"/>
  <c r="W90" i="9" s="1"/>
  <c r="T90" i="9" s="1"/>
  <c r="H33" i="6"/>
  <c r="H25" i="6"/>
  <c r="H184" i="3"/>
  <c r="I184" i="3" s="1"/>
  <c r="J184" i="3" s="1"/>
  <c r="G184" i="3" s="1"/>
  <c r="U137" i="3"/>
  <c r="V137" i="3" s="1"/>
  <c r="W137" i="3" s="1"/>
  <c r="T137" i="3" s="1"/>
  <c r="U115" i="3"/>
  <c r="V115" i="3" s="1"/>
  <c r="W115" i="3" s="1"/>
  <c r="T115" i="3" s="1"/>
  <c r="U131" i="3"/>
  <c r="V131" i="3" s="1"/>
  <c r="W131" i="3" s="1"/>
  <c r="T131" i="3" s="1"/>
  <c r="H95" i="3"/>
  <c r="I95" i="3" s="1"/>
  <c r="J95" i="3" s="1"/>
  <c r="G95" i="3" s="1"/>
  <c r="H127" i="3"/>
  <c r="I127" i="3" s="1"/>
  <c r="J127" i="3" s="1"/>
  <c r="G127" i="3" s="1"/>
  <c r="U271" i="3" l="1"/>
  <c r="V271" i="3" s="1"/>
  <c r="W271" i="3" s="1"/>
  <c r="T271" i="3" s="1"/>
  <c r="U270" i="3"/>
  <c r="V270" i="3" s="1"/>
  <c r="W270" i="3" s="1"/>
  <c r="T270" i="3" s="1"/>
  <c r="U269" i="3"/>
  <c r="V269" i="3" s="1"/>
  <c r="W269" i="3" s="1"/>
  <c r="H118" i="3"/>
  <c r="I118" i="3" s="1"/>
  <c r="J118" i="3" s="1"/>
  <c r="G118" i="3" s="1"/>
  <c r="H129" i="3"/>
  <c r="I129" i="3" s="1"/>
  <c r="J129" i="3" s="1"/>
  <c r="G129" i="3" s="1"/>
  <c r="H74" i="3"/>
  <c r="I74" i="3" s="1"/>
  <c r="J74" i="3" s="1"/>
  <c r="G74" i="3" s="1"/>
  <c r="H112" i="3" l="1"/>
  <c r="I112" i="3" s="1"/>
  <c r="J112" i="3" s="1"/>
  <c r="G112" i="3" s="1"/>
  <c r="U164" i="3"/>
  <c r="V164" i="3" s="1"/>
  <c r="W164" i="3" s="1"/>
  <c r="T164" i="3" s="1"/>
  <c r="H150" i="9"/>
  <c r="I150" i="9" s="1"/>
  <c r="J150" i="9" s="1"/>
  <c r="G150" i="9" s="1"/>
  <c r="H101" i="9"/>
  <c r="I101" i="9" s="1"/>
  <c r="J101" i="9" s="1"/>
  <c r="G101" i="9" s="1"/>
  <c r="H90" i="9"/>
  <c r="I90" i="9" s="1"/>
  <c r="J90" i="9" s="1"/>
  <c r="G90" i="9" s="1"/>
  <c r="H79" i="9"/>
  <c r="I79" i="9" s="1"/>
  <c r="J79" i="9" s="1"/>
  <c r="G79" i="9" s="1"/>
  <c r="H46" i="9"/>
  <c r="I46" i="9" s="1"/>
  <c r="J46" i="9" s="1"/>
  <c r="G46" i="9" s="1"/>
  <c r="H45" i="9"/>
  <c r="I45" i="9" s="1"/>
  <c r="J45" i="9" s="1"/>
  <c r="H44" i="9"/>
  <c r="I44" i="9" s="1"/>
  <c r="J44" i="9" s="1"/>
  <c r="G44" i="9" s="1"/>
  <c r="H43" i="9"/>
  <c r="I43" i="9" s="1"/>
  <c r="J43" i="9" s="1"/>
  <c r="H51" i="9"/>
  <c r="U336" i="3" l="1"/>
  <c r="V336" i="3" s="1"/>
  <c r="W336" i="3" s="1"/>
  <c r="T336" i="3" s="1"/>
  <c r="H239" i="3"/>
  <c r="I239" i="3" s="1"/>
  <c r="J239" i="3" s="1"/>
  <c r="G239" i="3" s="1"/>
  <c r="H217" i="3"/>
  <c r="I217" i="3" s="1"/>
  <c r="J217" i="3" s="1"/>
  <c r="G217" i="3" s="1"/>
  <c r="H216" i="3"/>
  <c r="I216" i="3" s="1"/>
  <c r="J216" i="3" s="1"/>
  <c r="G216" i="3" s="1"/>
  <c r="H204" i="3"/>
  <c r="I204" i="3" s="1"/>
  <c r="J204" i="3" s="1"/>
  <c r="G204" i="3" s="1"/>
  <c r="U125" i="3"/>
  <c r="V125" i="3" s="1"/>
  <c r="W125" i="3" s="1"/>
  <c r="T125" i="3" s="1"/>
  <c r="H28" i="3"/>
  <c r="I28" i="3" s="1"/>
  <c r="J28" i="3" s="1"/>
  <c r="G28" i="3" s="1"/>
  <c r="H29" i="3"/>
  <c r="I29" i="3" s="1"/>
  <c r="J29" i="3" s="1"/>
  <c r="G29" i="3" s="1"/>
  <c r="U330" i="3" l="1"/>
  <c r="V330" i="3" s="1"/>
  <c r="W330" i="3" s="1"/>
  <c r="T330" i="3" s="1"/>
  <c r="H132" i="3"/>
  <c r="I132" i="3" s="1"/>
  <c r="J132" i="3" s="1"/>
  <c r="H114" i="3"/>
  <c r="I114" i="3" s="1"/>
  <c r="J114" i="3" s="1"/>
  <c r="G114" i="3" s="1"/>
  <c r="H76" i="3"/>
  <c r="I76" i="3" s="1"/>
  <c r="J76" i="3" s="1"/>
  <c r="G76" i="3" s="1"/>
  <c r="H75" i="3"/>
  <c r="I75" i="3" s="1"/>
  <c r="J75" i="3" s="1"/>
  <c r="H73" i="3"/>
  <c r="I73" i="3" s="1"/>
  <c r="J73" i="3" s="1"/>
  <c r="G73" i="3" s="1"/>
  <c r="H72" i="3"/>
  <c r="I72" i="3" s="1"/>
  <c r="J72" i="3" s="1"/>
  <c r="H121" i="9" l="1"/>
  <c r="I121" i="9" s="1"/>
  <c r="J121" i="9" s="1"/>
  <c r="G121" i="9" s="1"/>
  <c r="E39" i="5"/>
  <c r="E38" i="5"/>
  <c r="H233" i="3"/>
  <c r="I233" i="3" s="1"/>
  <c r="J233" i="3" s="1"/>
  <c r="G233" i="3" s="1"/>
  <c r="U237" i="3"/>
  <c r="V237" i="3" s="1"/>
  <c r="W237" i="3" s="1"/>
  <c r="T237" i="3" s="1"/>
  <c r="H176" i="3"/>
  <c r="I176" i="3" s="1"/>
  <c r="J176" i="3" s="1"/>
  <c r="G176" i="3" s="1"/>
  <c r="U95" i="3"/>
  <c r="V95" i="3" s="1"/>
  <c r="W95" i="3" s="1"/>
  <c r="T95" i="3" s="1"/>
  <c r="H280" i="3" l="1"/>
  <c r="I280" i="3" s="1"/>
  <c r="J280" i="3" s="1"/>
  <c r="G280" i="3" s="1"/>
  <c r="H20" i="6" l="1"/>
  <c r="H18" i="6"/>
  <c r="U247" i="9" l="1"/>
  <c r="V247" i="9" s="1"/>
  <c r="W247" i="9" s="1"/>
  <c r="T247" i="9" s="1"/>
  <c r="U244" i="9"/>
  <c r="V244" i="9" s="1"/>
  <c r="W244" i="9" s="1"/>
  <c r="T244" i="9" s="1"/>
  <c r="U241" i="9"/>
  <c r="V241" i="9" s="1"/>
  <c r="W241" i="9" s="1"/>
  <c r="T241" i="9" s="1"/>
  <c r="U238" i="9"/>
  <c r="V238" i="9" s="1"/>
  <c r="W238" i="9" s="1"/>
  <c r="T238" i="9" s="1"/>
  <c r="U235" i="9"/>
  <c r="V235" i="9" s="1"/>
  <c r="W235" i="9" s="1"/>
  <c r="U323" i="3" l="1"/>
  <c r="V323" i="3" s="1"/>
  <c r="W323" i="3" s="1"/>
  <c r="T323" i="3" s="1"/>
  <c r="U319" i="3"/>
  <c r="V319" i="3" s="1"/>
  <c r="W319" i="3" s="1"/>
  <c r="T319" i="3" s="1"/>
  <c r="U315" i="3"/>
  <c r="V315" i="3" s="1"/>
  <c r="W315" i="3" s="1"/>
  <c r="T315" i="3" s="1"/>
  <c r="U311" i="3"/>
  <c r="V311" i="3" s="1"/>
  <c r="W311" i="3" s="1"/>
  <c r="T311" i="3" s="1"/>
  <c r="U307" i="3"/>
  <c r="V307" i="3" s="1"/>
  <c r="W307" i="3" s="1"/>
  <c r="U225" i="3"/>
  <c r="V225" i="3" s="1"/>
  <c r="W225" i="3" s="1"/>
  <c r="T225" i="3" s="1"/>
  <c r="H121" i="3" l="1"/>
  <c r="I121" i="3" s="1"/>
  <c r="J121" i="3" s="1"/>
  <c r="G121" i="3" s="1"/>
  <c r="E60" i="5"/>
  <c r="E59" i="5"/>
  <c r="E15" i="5"/>
  <c r="H30" i="6"/>
  <c r="H29" i="6"/>
  <c r="U161" i="9" l="1"/>
  <c r="V161" i="9" s="1"/>
  <c r="W161" i="9" s="1"/>
  <c r="T161" i="9" s="1"/>
  <c r="U249" i="9"/>
  <c r="V249" i="9" s="1"/>
  <c r="W249" i="9" s="1"/>
  <c r="T249" i="9" s="1"/>
  <c r="U263" i="9"/>
  <c r="V263" i="9" s="1"/>
  <c r="W263" i="9" s="1"/>
  <c r="T263" i="9" s="1"/>
  <c r="U147" i="9"/>
  <c r="V147" i="9" s="1"/>
  <c r="W147" i="9" s="1"/>
  <c r="T147" i="9" s="1"/>
  <c r="U149" i="9"/>
  <c r="V149" i="9" s="1"/>
  <c r="W149" i="9" s="1"/>
  <c r="T149" i="9" s="1"/>
  <c r="U140" i="9"/>
  <c r="V140" i="9" s="1"/>
  <c r="W140" i="9" s="1"/>
  <c r="T140" i="9" s="1"/>
  <c r="H174" i="9"/>
  <c r="I174" i="9" s="1"/>
  <c r="J174" i="9" s="1"/>
  <c r="G174" i="9" s="1"/>
  <c r="H172" i="9"/>
  <c r="I172" i="9" s="1"/>
  <c r="J172" i="9" s="1"/>
  <c r="G172" i="9" s="1"/>
  <c r="H170" i="9"/>
  <c r="I170" i="9" s="1"/>
  <c r="J170" i="9" s="1"/>
  <c r="G170" i="9" s="1"/>
  <c r="H168" i="9"/>
  <c r="I168" i="9" s="1"/>
  <c r="J168" i="9" s="1"/>
  <c r="G168" i="9" s="1"/>
  <c r="H132" i="9"/>
  <c r="I132" i="9" s="1"/>
  <c r="J132" i="9" s="1"/>
  <c r="G132" i="9" s="1"/>
  <c r="U99" i="9"/>
  <c r="V99" i="9" s="1"/>
  <c r="W99" i="9" s="1"/>
  <c r="T99" i="9" s="1"/>
  <c r="U85" i="9"/>
  <c r="V85" i="9" s="1"/>
  <c r="W85" i="9" s="1"/>
  <c r="T85" i="9" s="1"/>
  <c r="U84" i="9"/>
  <c r="V84" i="9" s="1"/>
  <c r="W84" i="9" s="1"/>
  <c r="T84" i="9" s="1"/>
  <c r="H102" i="9"/>
  <c r="I102" i="9" s="1"/>
  <c r="J102" i="9" s="1"/>
  <c r="G102" i="9" s="1"/>
  <c r="H85" i="9"/>
  <c r="I85" i="9" s="1"/>
  <c r="J85" i="9" s="1"/>
  <c r="G85" i="9" s="1"/>
  <c r="H64" i="9"/>
  <c r="I64" i="9" s="1"/>
  <c r="J64" i="9" s="1"/>
  <c r="G64" i="9" s="1"/>
  <c r="H58" i="9"/>
  <c r="I58" i="9" s="1"/>
  <c r="J58" i="9" s="1"/>
  <c r="G58" i="9" s="1"/>
  <c r="H38" i="6" l="1"/>
  <c r="U239" i="3"/>
  <c r="V239" i="3" s="1"/>
  <c r="W239" i="3" s="1"/>
  <c r="T239" i="3" s="1"/>
  <c r="U303" i="3"/>
  <c r="V303" i="3" s="1"/>
  <c r="W303" i="3" s="1"/>
  <c r="T303" i="3" s="1"/>
  <c r="U241" i="3"/>
  <c r="V241" i="3" s="1"/>
  <c r="W241" i="3" s="1"/>
  <c r="T241" i="3" s="1"/>
  <c r="U210" i="3"/>
  <c r="V210" i="3" s="1"/>
  <c r="W210" i="3" s="1"/>
  <c r="T210" i="3" s="1"/>
  <c r="U199" i="3"/>
  <c r="V199" i="3" s="1"/>
  <c r="W199" i="3" s="1"/>
  <c r="T199" i="3" s="1"/>
  <c r="U156" i="3"/>
  <c r="V156" i="3" s="1"/>
  <c r="W156" i="3" s="1"/>
  <c r="T156" i="3" s="1"/>
  <c r="H99" i="3"/>
  <c r="I99" i="3" s="1"/>
  <c r="J99" i="3" s="1"/>
  <c r="G99" i="3" s="1"/>
  <c r="U201" i="3" l="1"/>
  <c r="V201" i="3" s="1"/>
  <c r="W201" i="3" s="1"/>
  <c r="T201" i="3" s="1"/>
  <c r="H235" i="3"/>
  <c r="I235" i="3" s="1"/>
  <c r="J235" i="3" s="1"/>
  <c r="G235" i="3" s="1"/>
  <c r="H237" i="3"/>
  <c r="I237" i="3" s="1"/>
  <c r="J237" i="3" s="1"/>
  <c r="G237" i="3" s="1"/>
  <c r="U168" i="3" l="1"/>
  <c r="V168" i="3" s="1"/>
  <c r="W168" i="3" s="1"/>
  <c r="T168" i="3" s="1"/>
  <c r="U155" i="3"/>
  <c r="V155" i="3" s="1"/>
  <c r="W155" i="3" s="1"/>
  <c r="T155" i="3" s="1"/>
  <c r="H146" i="3"/>
  <c r="I146" i="3" s="1"/>
  <c r="J146" i="3" s="1"/>
  <c r="G146" i="3" s="1"/>
  <c r="E52" i="5" l="1"/>
  <c r="E46" i="5"/>
  <c r="E49" i="5"/>
  <c r="U217" i="3" l="1"/>
  <c r="V217" i="3" s="1"/>
  <c r="W217" i="3" s="1"/>
  <c r="T217" i="3" s="1"/>
  <c r="U184" i="3" l="1"/>
  <c r="V184" i="3" s="1"/>
  <c r="W184" i="3" s="1"/>
  <c r="T184" i="3" s="1"/>
  <c r="H191" i="3"/>
  <c r="I191" i="3" s="1"/>
  <c r="J191" i="3" s="1"/>
  <c r="G191" i="3" s="1"/>
  <c r="H182" i="3"/>
  <c r="I182" i="3" s="1"/>
  <c r="J182" i="3" s="1"/>
  <c r="G182" i="3" s="1"/>
  <c r="H91" i="3"/>
  <c r="I91" i="3" s="1"/>
  <c r="J91" i="3" s="1"/>
  <c r="G91" i="3" s="1"/>
  <c r="E82" i="5"/>
  <c r="E81" i="5"/>
  <c r="E30" i="5"/>
  <c r="E29" i="5"/>
  <c r="O18" i="6"/>
  <c r="U339" i="3" l="1"/>
  <c r="V339" i="3" s="1"/>
  <c r="W339" i="3" s="1"/>
  <c r="T339" i="3" s="1"/>
  <c r="H71" i="9" l="1"/>
  <c r="I71" i="9" s="1"/>
  <c r="J71" i="9" s="1"/>
  <c r="G71" i="9" s="1"/>
  <c r="U179" i="9" l="1"/>
  <c r="V179" i="9" s="1"/>
  <c r="W179" i="9" s="1"/>
  <c r="T179" i="9" s="1"/>
  <c r="H17" i="9"/>
  <c r="I17" i="9" s="1"/>
  <c r="J17" i="9" s="1"/>
  <c r="G17" i="9" s="1"/>
  <c r="H21" i="6" l="1"/>
  <c r="H15" i="9"/>
  <c r="I15" i="9" s="1"/>
  <c r="J15" i="9" s="1"/>
  <c r="G15" i="9" s="1"/>
  <c r="H93" i="3"/>
  <c r="I93" i="3" s="1"/>
  <c r="J93" i="3" s="1"/>
  <c r="G93" i="3" s="1"/>
  <c r="U250" i="3" l="1"/>
  <c r="V250" i="3" s="1"/>
  <c r="W250" i="3" s="1"/>
  <c r="T250" i="3" s="1"/>
  <c r="H26" i="3"/>
  <c r="I26" i="3" s="1"/>
  <c r="J26" i="3" s="1"/>
  <c r="G26" i="3" s="1"/>
  <c r="E77" i="5"/>
  <c r="U145" i="9" l="1"/>
  <c r="V145" i="9" s="1"/>
  <c r="W145" i="9" s="1"/>
  <c r="T145" i="9" s="1"/>
  <c r="U255" i="9"/>
  <c r="V255" i="9" s="1"/>
  <c r="W255" i="9" s="1"/>
  <c r="T255" i="9" s="1"/>
  <c r="U254" i="9"/>
  <c r="V254" i="9" s="1"/>
  <c r="W254" i="9" s="1"/>
  <c r="T254" i="9" s="1"/>
  <c r="U252" i="9"/>
  <c r="V252" i="9" s="1"/>
  <c r="W252" i="9" s="1"/>
  <c r="T252" i="9" s="1"/>
  <c r="U251" i="9"/>
  <c r="V251" i="9" s="1"/>
  <c r="W251" i="9" s="1"/>
  <c r="T251" i="9" s="1"/>
  <c r="U177" i="9"/>
  <c r="V177" i="9" s="1"/>
  <c r="W177" i="9" s="1"/>
  <c r="T177" i="9" s="1"/>
  <c r="U132" i="9"/>
  <c r="V132" i="9" s="1"/>
  <c r="W132" i="9" s="1"/>
  <c r="T132" i="9" s="1"/>
  <c r="U134" i="9"/>
  <c r="V134" i="9" s="1"/>
  <c r="W134" i="9" s="1"/>
  <c r="T134" i="9" s="1"/>
  <c r="U136" i="9"/>
  <c r="V136" i="9" s="1"/>
  <c r="W136" i="9" s="1"/>
  <c r="T136" i="9" s="1"/>
  <c r="U138" i="9"/>
  <c r="V138" i="9" s="1"/>
  <c r="W138" i="9" s="1"/>
  <c r="T138" i="9" s="1"/>
  <c r="U139" i="3"/>
  <c r="V139" i="3" s="1"/>
  <c r="U138" i="3"/>
  <c r="V138" i="3" s="1"/>
  <c r="W138" i="3" s="1"/>
  <c r="W139" i="3" l="1"/>
  <c r="T139" i="3" s="1"/>
  <c r="T138" i="3"/>
  <c r="U328" i="3"/>
  <c r="V328" i="3" s="1"/>
  <c r="W328" i="3" s="1"/>
  <c r="T328" i="3" s="1"/>
  <c r="U326" i="3"/>
  <c r="V326" i="3" s="1"/>
  <c r="W326" i="3" s="1"/>
  <c r="T326" i="3" s="1"/>
  <c r="U248" i="3"/>
  <c r="V248" i="3" s="1"/>
  <c r="W248" i="3" s="1"/>
  <c r="T248" i="3" s="1"/>
  <c r="U281" i="9"/>
  <c r="V281" i="9" s="1"/>
  <c r="W281" i="9" s="1"/>
  <c r="T281" i="9" s="1"/>
  <c r="U280" i="9"/>
  <c r="V280" i="9" s="1"/>
  <c r="W280" i="9" s="1"/>
  <c r="T280" i="9" s="1"/>
  <c r="U279" i="9"/>
  <c r="V279" i="9" s="1"/>
  <c r="W279" i="9" s="1"/>
  <c r="T279" i="9" s="1"/>
  <c r="U277" i="9"/>
  <c r="V277" i="9" s="1"/>
  <c r="W277" i="9" s="1"/>
  <c r="T277" i="9" s="1"/>
  <c r="U276" i="9"/>
  <c r="V276" i="9" s="1"/>
  <c r="W276" i="9" s="1"/>
  <c r="T276" i="9" s="1"/>
  <c r="U274" i="9"/>
  <c r="V274" i="9" s="1"/>
  <c r="W274" i="9" s="1"/>
  <c r="T274" i="9" s="1"/>
  <c r="U273" i="9"/>
  <c r="V273" i="9" s="1"/>
  <c r="W273" i="9" s="1"/>
  <c r="T273" i="9" s="1"/>
  <c r="U272" i="9"/>
  <c r="V272" i="9" s="1"/>
  <c r="W272" i="9" s="1"/>
  <c r="T272" i="9" s="1"/>
  <c r="U270" i="9"/>
  <c r="V270" i="9" s="1"/>
  <c r="W270" i="9" s="1"/>
  <c r="T270" i="9" s="1"/>
  <c r="U269" i="9"/>
  <c r="V269" i="9" s="1"/>
  <c r="W269" i="9" s="1"/>
  <c r="T269" i="9" s="1"/>
  <c r="U268" i="9"/>
  <c r="V268" i="9" s="1"/>
  <c r="W268" i="9" s="1"/>
  <c r="T268" i="9" s="1"/>
  <c r="U267" i="9"/>
  <c r="V267" i="9" s="1"/>
  <c r="W267" i="9" s="1"/>
  <c r="T267" i="9" s="1"/>
  <c r="U266" i="9"/>
  <c r="V266" i="9" s="1"/>
  <c r="W266" i="9" s="1"/>
  <c r="T266" i="9" s="1"/>
  <c r="U101" i="9"/>
  <c r="V101" i="9" s="1"/>
  <c r="W101" i="9" s="1"/>
  <c r="T101" i="9" s="1"/>
  <c r="U61" i="9"/>
  <c r="V61" i="9" s="1"/>
  <c r="W61" i="9" s="1"/>
  <c r="T61" i="9" s="1"/>
  <c r="H60" i="9"/>
  <c r="I60" i="9" s="1"/>
  <c r="J60" i="9" s="1"/>
  <c r="G60" i="9" s="1"/>
  <c r="U93" i="3" l="1"/>
  <c r="V93" i="3" s="1"/>
  <c r="W93" i="3" s="1"/>
  <c r="T93" i="3" s="1"/>
  <c r="U162" i="3"/>
  <c r="V162" i="3" s="1"/>
  <c r="W162" i="3" s="1"/>
  <c r="T162" i="3" s="1"/>
  <c r="E19" i="5" l="1"/>
  <c r="O11" i="6" l="1"/>
  <c r="U273" i="3" l="1"/>
  <c r="V273" i="3" s="1"/>
  <c r="W273" i="3" s="1"/>
  <c r="T273" i="3" s="1"/>
  <c r="H241" i="3"/>
  <c r="I241" i="3" s="1"/>
  <c r="J241" i="3" s="1"/>
  <c r="G241" i="3" s="1"/>
  <c r="H276" i="3" l="1"/>
  <c r="I276" i="3" s="1"/>
  <c r="J276" i="3" s="1"/>
  <c r="U53" i="3"/>
  <c r="V53" i="3" s="1"/>
  <c r="W53" i="3" s="1"/>
  <c r="T53" i="3" s="1"/>
  <c r="U175" i="9" l="1"/>
  <c r="V175" i="9" s="1"/>
  <c r="W175" i="9" s="1"/>
  <c r="T175" i="9" s="1"/>
  <c r="U96" i="9"/>
  <c r="V96" i="9" s="1"/>
  <c r="W96" i="9" s="1"/>
  <c r="T96" i="9" s="1"/>
  <c r="H83" i="9"/>
  <c r="I83" i="9" s="1"/>
  <c r="J83" i="9" s="1"/>
  <c r="G83" i="9" s="1"/>
  <c r="H34" i="6" l="1"/>
  <c r="U246" i="3"/>
  <c r="V246" i="3" s="1"/>
  <c r="W246" i="3" s="1"/>
  <c r="T246" i="3" s="1"/>
  <c r="U206" i="3"/>
  <c r="V206" i="3" s="1"/>
  <c r="W206" i="3" s="1"/>
  <c r="T206" i="3" s="1"/>
  <c r="U28" i="9" l="1"/>
  <c r="V28" i="9" s="1"/>
  <c r="W28" i="9" s="1"/>
  <c r="T28" i="9" s="1"/>
  <c r="U33" i="9"/>
  <c r="V33" i="9" s="1"/>
  <c r="W33" i="9" s="1"/>
  <c r="T33" i="9" s="1"/>
  <c r="U32" i="9"/>
  <c r="V32" i="9" s="1"/>
  <c r="W32" i="9" s="1"/>
  <c r="T32" i="9" s="1"/>
  <c r="H42" i="9"/>
  <c r="I42" i="9" s="1"/>
  <c r="J42" i="9" s="1"/>
  <c r="G42" i="9" s="1"/>
  <c r="U155" i="9"/>
  <c r="V155" i="9" s="1"/>
  <c r="W155" i="9" s="1"/>
  <c r="T155" i="9" s="1"/>
  <c r="U158" i="3" l="1"/>
  <c r="V158" i="3" s="1"/>
  <c r="W158" i="3" s="1"/>
  <c r="T158" i="3" s="1"/>
  <c r="H218" i="9" l="1"/>
  <c r="I218" i="9" s="1"/>
  <c r="J218" i="9" s="1"/>
  <c r="G218" i="9" s="1"/>
  <c r="O27" i="6"/>
  <c r="U54" i="3"/>
  <c r="V54" i="3" s="1"/>
  <c r="W54" i="3" s="1"/>
  <c r="T54" i="3" s="1"/>
  <c r="U52" i="3"/>
  <c r="V52" i="3" s="1"/>
  <c r="W52" i="3" s="1"/>
  <c r="T52" i="3" s="1"/>
  <c r="E80" i="5" l="1"/>
  <c r="E79" i="5"/>
  <c r="H89" i="3"/>
  <c r="I89" i="3" s="1"/>
  <c r="J89" i="3" s="1"/>
  <c r="G89" i="3" s="1"/>
  <c r="U212" i="3"/>
  <c r="V212" i="3" s="1"/>
  <c r="W212" i="3" s="1"/>
  <c r="T212" i="3" s="1"/>
  <c r="U208" i="3"/>
  <c r="V208" i="3" s="1"/>
  <c r="W208" i="3" s="1"/>
  <c r="T208" i="3" s="1"/>
  <c r="U62" i="3"/>
  <c r="V62" i="3" s="1"/>
  <c r="W62" i="3" s="1"/>
  <c r="T62" i="3" s="1"/>
  <c r="U56" i="3"/>
  <c r="V56" i="3" s="1"/>
  <c r="W56" i="3" s="1"/>
  <c r="T56" i="3" s="1"/>
  <c r="U261" i="9" l="1"/>
  <c r="V261" i="9" s="1"/>
  <c r="W261" i="9" s="1"/>
  <c r="T261" i="9" s="1"/>
  <c r="U260" i="9"/>
  <c r="V260" i="9" s="1"/>
  <c r="W260" i="9" s="1"/>
  <c r="T260" i="9" s="1"/>
  <c r="U259" i="9"/>
  <c r="V259" i="9" s="1"/>
  <c r="W259" i="9" s="1"/>
  <c r="T259" i="9" s="1"/>
  <c r="U258" i="9"/>
  <c r="V258" i="9" s="1"/>
  <c r="W258" i="9" s="1"/>
  <c r="T258" i="9" s="1"/>
  <c r="U257" i="9"/>
  <c r="V257" i="9" s="1"/>
  <c r="W257" i="9" s="1"/>
  <c r="T257" i="9" s="1"/>
  <c r="U226" i="9"/>
  <c r="V226" i="9" s="1"/>
  <c r="W226" i="9" s="1"/>
  <c r="T226" i="9" s="1"/>
  <c r="U225" i="9"/>
  <c r="V225" i="9" s="1"/>
  <c r="W225" i="9" s="1"/>
  <c r="U218" i="9"/>
  <c r="V218" i="9" s="1"/>
  <c r="W218" i="9"/>
  <c r="U219" i="9"/>
  <c r="V219" i="9" s="1"/>
  <c r="W219" i="9" s="1"/>
  <c r="T219" i="9" s="1"/>
  <c r="U58" i="9"/>
  <c r="V58" i="9" s="1"/>
  <c r="W58" i="9" s="1"/>
  <c r="T58" i="9" s="1"/>
  <c r="U44" i="9"/>
  <c r="V44" i="9" s="1"/>
  <c r="W44" i="9" s="1"/>
  <c r="T44" i="9" s="1"/>
  <c r="V43" i="9"/>
  <c r="U43" i="9"/>
  <c r="H42" i="6"/>
  <c r="U337" i="3" l="1"/>
  <c r="V337" i="3" s="1"/>
  <c r="W337" i="3" s="1"/>
  <c r="T337" i="3" s="1"/>
  <c r="U335" i="3"/>
  <c r="V335" i="3" s="1"/>
  <c r="W335" i="3" s="1"/>
  <c r="T335" i="3" s="1"/>
  <c r="U334" i="3"/>
  <c r="V334" i="3" s="1"/>
  <c r="W334" i="3" s="1"/>
  <c r="T334" i="3" s="1"/>
  <c r="U333" i="3"/>
  <c r="V333" i="3" s="1"/>
  <c r="W333" i="3" s="1"/>
  <c r="T333" i="3" s="1"/>
  <c r="U332" i="3"/>
  <c r="V332" i="3" s="1"/>
  <c r="W332" i="3" s="1"/>
  <c r="T332" i="3" s="1"/>
  <c r="U91" i="3" l="1"/>
  <c r="V91" i="3" s="1"/>
  <c r="W91" i="3" s="1"/>
  <c r="T91" i="3" s="1"/>
  <c r="U68" i="3"/>
  <c r="V68" i="3" s="1"/>
  <c r="W68" i="3" s="1"/>
  <c r="T68" i="3" s="1"/>
  <c r="V67" i="3"/>
  <c r="U67" i="3"/>
  <c r="H71" i="3"/>
  <c r="I71" i="3" s="1"/>
  <c r="J71" i="3" s="1"/>
  <c r="G71" i="3" s="1"/>
  <c r="H70" i="3"/>
  <c r="I70" i="3" s="1"/>
  <c r="J70" i="3" s="1"/>
  <c r="G70" i="3" s="1"/>
  <c r="H69" i="3"/>
  <c r="I69" i="3" s="1"/>
  <c r="J69" i="3" s="1"/>
  <c r="U48" i="3" l="1"/>
  <c r="V48" i="3" s="1"/>
  <c r="W48" i="3" s="1"/>
  <c r="T48" i="3" s="1"/>
  <c r="U44" i="3" l="1"/>
  <c r="V44" i="3" s="1"/>
  <c r="W44" i="3" s="1"/>
  <c r="T44" i="3" s="1"/>
  <c r="H43" i="6" l="1"/>
  <c r="U280" i="3"/>
  <c r="V280" i="3" s="1"/>
  <c r="W280" i="3" s="1"/>
  <c r="T280" i="3" s="1"/>
  <c r="H282" i="3" l="1"/>
  <c r="I282" i="3" s="1"/>
  <c r="J282" i="3" s="1"/>
  <c r="G283" i="3" s="1"/>
  <c r="H281" i="3"/>
  <c r="I281" i="3" s="1"/>
  <c r="J281" i="3" s="1"/>
  <c r="G282" i="3" s="1"/>
  <c r="H24" i="6" l="1"/>
  <c r="H106" i="3"/>
  <c r="I106" i="3" s="1"/>
  <c r="J106" i="3" s="1"/>
  <c r="G106" i="3" s="1"/>
  <c r="H144" i="3"/>
  <c r="I144" i="3" s="1"/>
  <c r="J144" i="3" s="1"/>
  <c r="G144" i="3" s="1"/>
  <c r="H28" i="6" l="1"/>
  <c r="H193" i="3"/>
  <c r="I193" i="3" s="1"/>
  <c r="J193" i="3" s="1"/>
  <c r="G193" i="3" s="1"/>
  <c r="H19" i="6"/>
  <c r="E34" i="5"/>
  <c r="E33" i="5"/>
  <c r="U170" i="9" l="1"/>
  <c r="V170" i="9" s="1"/>
  <c r="W170" i="9" s="1"/>
  <c r="T170" i="9" s="1"/>
  <c r="H165" i="9"/>
  <c r="I165" i="9" s="1"/>
  <c r="J165" i="9" s="1"/>
  <c r="G165" i="9" s="1"/>
  <c r="H178" i="3" l="1"/>
  <c r="I178" i="3" s="1"/>
  <c r="J178" i="3" s="1"/>
  <c r="G178" i="3" s="1"/>
  <c r="H125" i="3" l="1"/>
  <c r="I125" i="3" s="1"/>
  <c r="J125" i="3" s="1"/>
  <c r="G125" i="3" s="1"/>
  <c r="E75" i="5"/>
  <c r="E16" i="5" l="1"/>
  <c r="U188" i="3"/>
  <c r="V188" i="3" s="1"/>
  <c r="W188" i="3" s="1"/>
  <c r="T188" i="3" s="1"/>
  <c r="E76" i="5" l="1"/>
  <c r="H247" i="3" l="1"/>
  <c r="I247" i="3" s="1"/>
  <c r="J247" i="3" s="1"/>
  <c r="H158" i="9" l="1"/>
  <c r="I158" i="9" s="1"/>
  <c r="J158" i="9" s="1"/>
  <c r="G158" i="9" s="1"/>
  <c r="U281" i="3" l="1"/>
  <c r="V281" i="3" s="1"/>
  <c r="W281" i="3" s="1"/>
  <c r="T281" i="3" s="1"/>
  <c r="U78" i="9" l="1"/>
  <c r="V78" i="9" s="1"/>
  <c r="W78" i="9" s="1"/>
  <c r="T78" i="9" s="1"/>
  <c r="H63" i="9"/>
  <c r="I63" i="9" s="1"/>
  <c r="J63" i="9" s="1"/>
  <c r="G63" i="9" s="1"/>
  <c r="H62" i="9"/>
  <c r="I62" i="9" s="1"/>
  <c r="J62" i="9" s="1"/>
  <c r="G62" i="9" s="1"/>
  <c r="H61" i="9"/>
  <c r="I61" i="9" s="1"/>
  <c r="J61" i="9" s="1"/>
  <c r="H56" i="9"/>
  <c r="I56" i="9" s="1"/>
  <c r="J56" i="9" s="1"/>
  <c r="G56" i="9" s="1"/>
  <c r="H55" i="9"/>
  <c r="I55" i="9" s="1"/>
  <c r="J55" i="9" s="1"/>
  <c r="H66" i="9"/>
  <c r="I66" i="9" s="1"/>
  <c r="J66" i="9" s="1"/>
  <c r="H67" i="9"/>
  <c r="I67" i="9" s="1"/>
  <c r="J67" i="9" s="1"/>
  <c r="G67" i="9" s="1"/>
  <c r="E9" i="5" l="1"/>
  <c r="E8" i="5"/>
  <c r="H229" i="3"/>
  <c r="I229" i="3" s="1"/>
  <c r="J229" i="3" s="1"/>
  <c r="G229" i="3" s="1"/>
  <c r="U160" i="3"/>
  <c r="V160" i="3" s="1"/>
  <c r="W160" i="3" s="1"/>
  <c r="T160" i="3" s="1"/>
  <c r="H98" i="3"/>
  <c r="I98" i="3" s="1"/>
  <c r="J98" i="3" s="1"/>
  <c r="G98" i="3" s="1"/>
  <c r="H97" i="3"/>
  <c r="I97" i="3" s="1"/>
  <c r="J97" i="3" s="1"/>
  <c r="G97" i="3" s="1"/>
  <c r="H96" i="3"/>
  <c r="I96" i="3" s="1"/>
  <c r="J96" i="3" s="1"/>
  <c r="H23" i="6"/>
  <c r="H22" i="6"/>
  <c r="E17" i="5" l="1"/>
  <c r="H41" i="9" l="1"/>
  <c r="I41" i="9" s="1"/>
  <c r="J41" i="9" s="1"/>
  <c r="G41" i="9" s="1"/>
  <c r="H40" i="9"/>
  <c r="I40" i="9" s="1"/>
  <c r="J40" i="9" s="1"/>
  <c r="E24" i="5" l="1"/>
  <c r="U178" i="3"/>
  <c r="V178" i="3" s="1"/>
  <c r="W178" i="3" s="1"/>
  <c r="T178" i="3" s="1"/>
  <c r="U288" i="3"/>
  <c r="V288" i="3" s="1"/>
  <c r="W288" i="3" s="1"/>
  <c r="T288" i="3" s="1"/>
  <c r="U230" i="3"/>
  <c r="V230" i="3" s="1"/>
  <c r="W230" i="3" s="1"/>
  <c r="T230" i="3" s="1"/>
  <c r="U129" i="3"/>
  <c r="V129" i="3" s="1"/>
  <c r="W129" i="3" s="1"/>
  <c r="T129" i="3" s="1"/>
  <c r="H56" i="3"/>
  <c r="I56" i="3" s="1"/>
  <c r="J56" i="3" s="1"/>
  <c r="G56" i="3" s="1"/>
  <c r="H44" i="3"/>
  <c r="I44" i="3" s="1"/>
  <c r="J44" i="3" s="1"/>
  <c r="G44" i="3" s="1"/>
  <c r="H22" i="3"/>
  <c r="I22" i="3" s="1"/>
  <c r="J22" i="3" s="1"/>
  <c r="G22" i="3" s="1"/>
  <c r="H11" i="3"/>
  <c r="I11" i="3" s="1"/>
  <c r="J11" i="3" s="1"/>
  <c r="G11" i="3" s="1"/>
  <c r="E18" i="5"/>
  <c r="E14" i="5"/>
  <c r="E13" i="5"/>
  <c r="E12" i="5"/>
  <c r="E11" i="5"/>
  <c r="O7" i="6"/>
  <c r="O9" i="6" l="1"/>
  <c r="U41" i="9"/>
  <c r="V41" i="9" s="1"/>
  <c r="W41" i="9" s="1"/>
  <c r="T41" i="9" s="1"/>
  <c r="U217" i="9"/>
  <c r="V217" i="9" s="1"/>
  <c r="W217" i="9" s="1"/>
  <c r="T217" i="9" s="1"/>
  <c r="U216" i="9"/>
  <c r="V216" i="9" s="1"/>
  <c r="W216" i="9" s="1"/>
  <c r="T216" i="9" s="1"/>
  <c r="U215" i="9"/>
  <c r="V215" i="9" s="1"/>
  <c r="W215" i="9" s="1"/>
  <c r="H75" i="9"/>
  <c r="I75" i="9" s="1"/>
  <c r="J75" i="9" s="1"/>
  <c r="G75" i="9" s="1"/>
  <c r="U5" i="9"/>
  <c r="V5" i="9" s="1"/>
  <c r="W5" i="9" s="1"/>
  <c r="H6" i="9"/>
  <c r="I6" i="9" s="1"/>
  <c r="J6" i="9" s="1"/>
  <c r="G6" i="9" s="1"/>
  <c r="U6" i="9"/>
  <c r="V6" i="9" s="1"/>
  <c r="W6" i="9" s="1"/>
  <c r="T6" i="9" s="1"/>
  <c r="H7" i="9"/>
  <c r="I7" i="9" s="1"/>
  <c r="J7" i="9" s="1"/>
  <c r="G7" i="9" s="1"/>
  <c r="U7" i="9"/>
  <c r="V7" i="9" s="1"/>
  <c r="W7" i="9" s="1"/>
  <c r="T7" i="9" s="1"/>
  <c r="H8" i="9"/>
  <c r="I8" i="9" s="1"/>
  <c r="J8" i="9" s="1"/>
  <c r="G8" i="9" s="1"/>
  <c r="U8" i="9"/>
  <c r="V8" i="9" s="1"/>
  <c r="W8" i="9" s="1"/>
  <c r="H9" i="9"/>
  <c r="I9" i="9" s="1"/>
  <c r="J9" i="9" s="1"/>
  <c r="G9" i="9" s="1"/>
  <c r="U9" i="9"/>
  <c r="V9" i="9" s="1"/>
  <c r="W9" i="9" s="1"/>
  <c r="T9" i="9" s="1"/>
  <c r="H10" i="9"/>
  <c r="I10" i="9" s="1"/>
  <c r="J10" i="9" s="1"/>
  <c r="G10" i="9" s="1"/>
  <c r="H11" i="9"/>
  <c r="I11" i="9" s="1"/>
  <c r="J11" i="9" s="1"/>
  <c r="G11" i="9" s="1"/>
  <c r="U10" i="9"/>
  <c r="V10" i="9" s="1"/>
  <c r="W10" i="9" s="1"/>
  <c r="T10" i="9" s="1"/>
  <c r="H12" i="9"/>
  <c r="I12" i="9" s="1"/>
  <c r="J12" i="9" s="1"/>
  <c r="G12" i="9" s="1"/>
  <c r="U11" i="9"/>
  <c r="V11" i="9" s="1"/>
  <c r="W11" i="9" s="1"/>
  <c r="T11" i="9" s="1"/>
  <c r="H13" i="9"/>
  <c r="I13" i="9" s="1"/>
  <c r="J13" i="9" s="1"/>
  <c r="G13" i="9" s="1"/>
  <c r="U12" i="9"/>
  <c r="V12" i="9" s="1"/>
  <c r="W12" i="9" s="1"/>
  <c r="H14" i="9"/>
  <c r="I14" i="9" s="1"/>
  <c r="J14" i="9" s="1"/>
  <c r="G14" i="9" s="1"/>
  <c r="U13" i="9"/>
  <c r="V13" i="9" s="1"/>
  <c r="W13" i="9" s="1"/>
  <c r="T13" i="9" s="1"/>
  <c r="U14" i="9"/>
  <c r="V14" i="9" s="1"/>
  <c r="W14" i="9" s="1"/>
  <c r="T14" i="9" s="1"/>
  <c r="H19" i="9"/>
  <c r="I19" i="9" s="1"/>
  <c r="J19" i="9" s="1"/>
  <c r="G19" i="9" s="1"/>
  <c r="U15" i="9"/>
  <c r="V15" i="9" s="1"/>
  <c r="W15" i="9" s="1"/>
  <c r="T15" i="9" s="1"/>
  <c r="H20" i="9"/>
  <c r="I20" i="9" s="1"/>
  <c r="J20" i="9" s="1"/>
  <c r="H21" i="9"/>
  <c r="I21" i="9" s="1"/>
  <c r="J21" i="9" s="1"/>
  <c r="G21" i="9" s="1"/>
  <c r="H22" i="9"/>
  <c r="I22" i="9" s="1"/>
  <c r="J22" i="9" s="1"/>
  <c r="U16" i="9"/>
  <c r="V16" i="9" s="1"/>
  <c r="W16" i="9" s="1"/>
  <c r="H23" i="9"/>
  <c r="I23" i="9" s="1"/>
  <c r="J23" i="9" s="1"/>
  <c r="G23" i="9" s="1"/>
  <c r="U17" i="9"/>
  <c r="V17" i="9" s="1"/>
  <c r="W17" i="9" s="1"/>
  <c r="T17" i="9" s="1"/>
  <c r="H24" i="9"/>
  <c r="I24" i="9" s="1"/>
  <c r="J24" i="9" s="1"/>
  <c r="G24" i="9" s="1"/>
  <c r="U18" i="9"/>
  <c r="V18" i="9" s="1"/>
  <c r="W18" i="9" s="1"/>
  <c r="H25" i="9"/>
  <c r="I25" i="9" s="1"/>
  <c r="J25" i="9" s="1"/>
  <c r="G25" i="9" s="1"/>
  <c r="U19" i="9"/>
  <c r="V19" i="9" s="1"/>
  <c r="W19" i="9" s="1"/>
  <c r="T19" i="9" s="1"/>
  <c r="H26" i="9"/>
  <c r="I26" i="9" s="1"/>
  <c r="J26" i="9" s="1"/>
  <c r="U20" i="9"/>
  <c r="V20" i="9" s="1"/>
  <c r="W20" i="9" s="1"/>
  <c r="T20" i="9" s="1"/>
  <c r="H27" i="9"/>
  <c r="I27" i="9" s="1"/>
  <c r="J27" i="9" s="1"/>
  <c r="G27" i="9" s="1"/>
  <c r="U21" i="9"/>
  <c r="V21" i="9" s="1"/>
  <c r="W21" i="9" s="1"/>
  <c r="H28" i="9"/>
  <c r="I28" i="9" s="1"/>
  <c r="J28" i="9" s="1"/>
  <c r="G28" i="9" s="1"/>
  <c r="U22" i="9"/>
  <c r="V22" i="9" s="1"/>
  <c r="W22" i="9" s="1"/>
  <c r="T22" i="9" s="1"/>
  <c r="H29" i="9"/>
  <c r="I29" i="9" s="1"/>
  <c r="J29" i="9" s="1"/>
  <c r="G29" i="9" s="1"/>
  <c r="U23" i="9"/>
  <c r="V23" i="9" s="1"/>
  <c r="W23" i="9" s="1"/>
  <c r="T23" i="9" s="1"/>
  <c r="H30" i="9"/>
  <c r="I30" i="9" s="1"/>
  <c r="J30" i="9" s="1"/>
  <c r="G30" i="9" s="1"/>
  <c r="U24" i="9"/>
  <c r="V24" i="9" s="1"/>
  <c r="W24" i="9" s="1"/>
  <c r="T24" i="9" s="1"/>
  <c r="H31" i="9"/>
  <c r="I31" i="9" s="1"/>
  <c r="J31" i="9" s="1"/>
  <c r="G31" i="9" s="1"/>
  <c r="U25" i="9"/>
  <c r="V25" i="9" s="1"/>
  <c r="W25" i="9" s="1"/>
  <c r="T25" i="9" s="1"/>
  <c r="H32" i="9"/>
  <c r="I32" i="9" s="1"/>
  <c r="J32" i="9" s="1"/>
  <c r="G32" i="9" s="1"/>
  <c r="H33" i="9"/>
  <c r="I33" i="9" s="1"/>
  <c r="J33" i="9" s="1"/>
  <c r="G33" i="9" s="1"/>
  <c r="U27" i="9"/>
  <c r="V27" i="9" s="1"/>
  <c r="W27" i="9" s="1"/>
  <c r="T27" i="9" s="1"/>
  <c r="H34" i="9"/>
  <c r="I34" i="9" s="1"/>
  <c r="J34" i="9" s="1"/>
  <c r="G34" i="9" s="1"/>
  <c r="U29" i="9"/>
  <c r="I52" i="9" s="1"/>
  <c r="J52" i="9" s="1"/>
  <c r="H35" i="9"/>
  <c r="I35" i="9" s="1"/>
  <c r="J35" i="9" s="1"/>
  <c r="U30" i="9"/>
  <c r="H36" i="9"/>
  <c r="I36" i="9" s="1"/>
  <c r="J36" i="9" s="1"/>
  <c r="G36" i="9" s="1"/>
  <c r="U31" i="9"/>
  <c r="H37" i="9"/>
  <c r="I37" i="9" s="1"/>
  <c r="J37" i="9" s="1"/>
  <c r="G37" i="9" s="1"/>
  <c r="H38" i="9"/>
  <c r="I38" i="9" s="1"/>
  <c r="J38" i="9" s="1"/>
  <c r="G38" i="9" s="1"/>
  <c r="U34" i="9"/>
  <c r="V34" i="9"/>
  <c r="H39" i="9"/>
  <c r="I39" i="9" s="1"/>
  <c r="J39" i="9" s="1"/>
  <c r="G39" i="9" s="1"/>
  <c r="U35" i="9"/>
  <c r="V35" i="9" s="1"/>
  <c r="W35" i="9" s="1"/>
  <c r="T35" i="9" s="1"/>
  <c r="U36" i="9"/>
  <c r="V36" i="9"/>
  <c r="W36" i="9" s="1"/>
  <c r="U37" i="9"/>
  <c r="V37" i="9" s="1"/>
  <c r="W37" i="9" s="1"/>
  <c r="T37" i="9" s="1"/>
  <c r="U38" i="9"/>
  <c r="V38" i="9" s="1"/>
  <c r="W38" i="9" s="1"/>
  <c r="T38" i="9" s="1"/>
  <c r="U39" i="9"/>
  <c r="V39" i="9" s="1"/>
  <c r="W39" i="9" s="1"/>
  <c r="T39" i="9" s="1"/>
  <c r="U42" i="9"/>
  <c r="V42" i="9" s="1"/>
  <c r="W42" i="9" s="1"/>
  <c r="T42" i="9" s="1"/>
  <c r="H52" i="9"/>
  <c r="I51" i="9" s="1"/>
  <c r="J51" i="9" s="1"/>
  <c r="U54" i="9"/>
  <c r="V54" i="9" s="1"/>
  <c r="W54" i="9" s="1"/>
  <c r="U55" i="9"/>
  <c r="V55" i="9" s="1"/>
  <c r="W55" i="9" s="1"/>
  <c r="U56" i="9"/>
  <c r="V56" i="9" s="1"/>
  <c r="W56" i="9" s="1"/>
  <c r="T56" i="9" s="1"/>
  <c r="U57" i="9"/>
  <c r="V57" i="9" s="1"/>
  <c r="W57" i="9" s="1"/>
  <c r="T57" i="9" s="1"/>
  <c r="U59" i="9"/>
  <c r="V59" i="9" s="1"/>
  <c r="W59" i="9" s="1"/>
  <c r="U60" i="9"/>
  <c r="V60" i="9" s="1"/>
  <c r="W60" i="9" s="1"/>
  <c r="T60" i="9" s="1"/>
  <c r="U63" i="9"/>
  <c r="V63" i="9" s="1"/>
  <c r="W63" i="9" s="1"/>
  <c r="T63" i="9" s="1"/>
  <c r="U65" i="9"/>
  <c r="V65" i="9" s="1"/>
  <c r="W65" i="9" s="1"/>
  <c r="T65" i="9" s="1"/>
  <c r="H68" i="9"/>
  <c r="I68" i="9" s="1"/>
  <c r="J68" i="9" s="1"/>
  <c r="H69" i="9"/>
  <c r="I69" i="9" s="1"/>
  <c r="J69" i="9" s="1"/>
  <c r="G69" i="9" s="1"/>
  <c r="U66" i="9"/>
  <c r="V66" i="9" s="1"/>
  <c r="W66" i="9" s="1"/>
  <c r="H72" i="9"/>
  <c r="I72" i="9" s="1"/>
  <c r="J72" i="9" s="1"/>
  <c r="U67" i="9"/>
  <c r="V67" i="9" s="1"/>
  <c r="W67" i="9" s="1"/>
  <c r="T67" i="9" s="1"/>
  <c r="H73" i="9"/>
  <c r="I73" i="9" s="1"/>
  <c r="J73" i="9" s="1"/>
  <c r="G73" i="9" s="1"/>
  <c r="U68" i="9"/>
  <c r="V68" i="9" s="1"/>
  <c r="W68" i="9" s="1"/>
  <c r="T68" i="9" s="1"/>
  <c r="H74" i="9"/>
  <c r="I74" i="9" s="1"/>
  <c r="J74" i="9" s="1"/>
  <c r="G74" i="9" s="1"/>
  <c r="U69" i="9"/>
  <c r="V69" i="9" s="1"/>
  <c r="W69" i="9" s="1"/>
  <c r="U70" i="9"/>
  <c r="V70" i="9" s="1"/>
  <c r="W70" i="9" s="1"/>
  <c r="U71" i="9"/>
  <c r="V71" i="9" s="1"/>
  <c r="W71" i="9" s="1"/>
  <c r="T71" i="9" s="1"/>
  <c r="U72" i="9"/>
  <c r="V72" i="9" s="1"/>
  <c r="W72" i="9" s="1"/>
  <c r="T72" i="9" s="1"/>
  <c r="U73" i="9"/>
  <c r="V73" i="9" s="1"/>
  <c r="W73" i="9" s="1"/>
  <c r="U74" i="9"/>
  <c r="V74" i="9" s="1"/>
  <c r="W74" i="9" s="1"/>
  <c r="T74" i="9" s="1"/>
  <c r="U75" i="9"/>
  <c r="V75" i="9" s="1"/>
  <c r="W75" i="9" s="1"/>
  <c r="U76" i="9"/>
  <c r="V76" i="9" s="1"/>
  <c r="W76" i="9" s="1"/>
  <c r="T76" i="9" s="1"/>
  <c r="U80" i="9"/>
  <c r="V80" i="9" s="1"/>
  <c r="W80" i="9" s="1"/>
  <c r="T80" i="9" s="1"/>
  <c r="H81" i="9"/>
  <c r="I81" i="9" s="1"/>
  <c r="J81" i="9" s="1"/>
  <c r="U81" i="9"/>
  <c r="V81" i="9" s="1"/>
  <c r="W81" i="9" s="1"/>
  <c r="H82" i="9"/>
  <c r="I82" i="9" s="1"/>
  <c r="J82" i="9" s="1"/>
  <c r="G82" i="9" s="1"/>
  <c r="U82" i="9"/>
  <c r="V82" i="9" s="1"/>
  <c r="W82" i="9" s="1"/>
  <c r="T82" i="9" s="1"/>
  <c r="H86" i="9"/>
  <c r="I86" i="9" s="1"/>
  <c r="J86" i="9" s="1"/>
  <c r="H87" i="9"/>
  <c r="I87" i="9" s="1"/>
  <c r="J87" i="9" s="1"/>
  <c r="H88" i="9"/>
  <c r="I88" i="9" s="1"/>
  <c r="J88" i="9" s="1"/>
  <c r="G88" i="9" s="1"/>
  <c r="U88" i="9"/>
  <c r="V88" i="9" s="1"/>
  <c r="W88" i="9" s="1"/>
  <c r="T88" i="9" s="1"/>
  <c r="U89" i="9"/>
  <c r="V89" i="9" s="1"/>
  <c r="W89" i="9" s="1"/>
  <c r="T89" i="9" s="1"/>
  <c r="U92" i="9"/>
  <c r="V92" i="9" s="1"/>
  <c r="W92" i="9" s="1"/>
  <c r="T92" i="9" s="1"/>
  <c r="H91" i="9"/>
  <c r="I91" i="9" s="1"/>
  <c r="J91" i="9" s="1"/>
  <c r="H92" i="9"/>
  <c r="I92" i="9" s="1"/>
  <c r="J92" i="9" s="1"/>
  <c r="U94" i="9"/>
  <c r="V94" i="9" s="1"/>
  <c r="W94" i="9" s="1"/>
  <c r="T94" i="9" s="1"/>
  <c r="H93" i="9"/>
  <c r="I93" i="9" s="1"/>
  <c r="J93" i="9" s="1"/>
  <c r="G93" i="9" s="1"/>
  <c r="U98" i="9"/>
  <c r="V98" i="9" s="1"/>
  <c r="W98" i="9" s="1"/>
  <c r="T98" i="9" s="1"/>
  <c r="H94" i="9"/>
  <c r="I94" i="9" s="1"/>
  <c r="J94" i="9" s="1"/>
  <c r="H95" i="9"/>
  <c r="I95" i="9" s="1"/>
  <c r="J95" i="9" s="1"/>
  <c r="G95" i="9" s="1"/>
  <c r="H96" i="9"/>
  <c r="I96" i="9" s="1"/>
  <c r="J96" i="9" s="1"/>
  <c r="G96" i="9" s="1"/>
  <c r="H97" i="9"/>
  <c r="I97" i="9" s="1"/>
  <c r="J97" i="9" s="1"/>
  <c r="G97" i="9" s="1"/>
  <c r="H99" i="9"/>
  <c r="I99" i="9" s="1"/>
  <c r="J99" i="9" s="1"/>
  <c r="G99" i="9" s="1"/>
  <c r="H103" i="9"/>
  <c r="I103" i="9" s="1"/>
  <c r="J103" i="9" s="1"/>
  <c r="H104" i="9"/>
  <c r="I104" i="9" s="1"/>
  <c r="J104" i="9" s="1"/>
  <c r="G104" i="9" s="1"/>
  <c r="H105" i="9"/>
  <c r="I105" i="9" s="1"/>
  <c r="J105" i="9" s="1"/>
  <c r="H106" i="9"/>
  <c r="I106" i="9" s="1"/>
  <c r="J106" i="9" s="1"/>
  <c r="G106" i="9" s="1"/>
  <c r="H119" i="9"/>
  <c r="I119" i="9" s="1"/>
  <c r="J119" i="9" s="1"/>
  <c r="H160" i="9"/>
  <c r="I160" i="9" s="1"/>
  <c r="J160" i="9" s="1"/>
  <c r="H161" i="9"/>
  <c r="I161" i="9" s="1"/>
  <c r="J161" i="9" s="1"/>
  <c r="G162" i="9" s="1"/>
  <c r="H162" i="9"/>
  <c r="I162" i="9" s="1"/>
  <c r="J162" i="9" s="1"/>
  <c r="G163" i="9" s="1"/>
  <c r="H163" i="9"/>
  <c r="I163" i="9" s="1"/>
  <c r="J163" i="9" s="1"/>
  <c r="H125" i="9"/>
  <c r="I125" i="9" s="1"/>
  <c r="J125" i="9" s="1"/>
  <c r="G125" i="9" s="1"/>
  <c r="U121" i="9"/>
  <c r="V121" i="9" s="1"/>
  <c r="W121" i="9" s="1"/>
  <c r="T121" i="9" s="1"/>
  <c r="U122" i="9"/>
  <c r="V122" i="9" s="1"/>
  <c r="W122" i="9" s="1"/>
  <c r="H126" i="9"/>
  <c r="I126" i="9" s="1"/>
  <c r="J126" i="9" s="1"/>
  <c r="U123" i="9"/>
  <c r="V123" i="9" s="1"/>
  <c r="W123" i="9" s="1"/>
  <c r="T123" i="9" s="1"/>
  <c r="H127" i="9"/>
  <c r="I127" i="9" s="1"/>
  <c r="J127" i="9" s="1"/>
  <c r="U124" i="9"/>
  <c r="V124" i="9" s="1"/>
  <c r="W124" i="9" s="1"/>
  <c r="H128" i="9"/>
  <c r="I128" i="9" s="1"/>
  <c r="J128" i="9" s="1"/>
  <c r="G128" i="9" s="1"/>
  <c r="U125" i="9"/>
  <c r="V125" i="9" s="1"/>
  <c r="W125" i="9" s="1"/>
  <c r="T125" i="9" s="1"/>
  <c r="H129" i="9"/>
  <c r="I129" i="9" s="1"/>
  <c r="J129" i="9" s="1"/>
  <c r="U126" i="9"/>
  <c r="V126" i="9" s="1"/>
  <c r="W126" i="9" s="1"/>
  <c r="H130" i="9"/>
  <c r="I130" i="9" s="1"/>
  <c r="J130" i="9" s="1"/>
  <c r="G130" i="9" s="1"/>
  <c r="U127" i="9"/>
  <c r="V127" i="9" s="1"/>
  <c r="W127" i="9" s="1"/>
  <c r="T127" i="9" s="1"/>
  <c r="U129" i="9"/>
  <c r="V129" i="9" s="1"/>
  <c r="W129" i="9" s="1"/>
  <c r="T129" i="9" s="1"/>
  <c r="H135" i="9"/>
  <c r="I135" i="9" s="1"/>
  <c r="J135" i="9" s="1"/>
  <c r="G135" i="9" s="1"/>
  <c r="H136" i="9"/>
  <c r="I136" i="9" s="1"/>
  <c r="J136" i="9" s="1"/>
  <c r="H137" i="9"/>
  <c r="I137" i="9" s="1"/>
  <c r="J137" i="9" s="1"/>
  <c r="G137" i="9" s="1"/>
  <c r="U143" i="9"/>
  <c r="V143" i="9" s="1"/>
  <c r="W143" i="9" s="1"/>
  <c r="T143" i="9" s="1"/>
  <c r="H140" i="9"/>
  <c r="I140" i="9" s="1"/>
  <c r="J140" i="9" s="1"/>
  <c r="G140" i="9" s="1"/>
  <c r="H141" i="9"/>
  <c r="I141" i="9" s="1"/>
  <c r="J141" i="9" s="1"/>
  <c r="G141" i="9" s="1"/>
  <c r="H142" i="9"/>
  <c r="I142" i="9" s="1"/>
  <c r="J142" i="9" s="1"/>
  <c r="G142" i="9" s="1"/>
  <c r="H143" i="9"/>
  <c r="I143" i="9" s="1"/>
  <c r="J143" i="9" s="1"/>
  <c r="H144" i="9"/>
  <c r="I144" i="9" s="1"/>
  <c r="J144" i="9" s="1"/>
  <c r="U151" i="9"/>
  <c r="V151" i="9" s="1"/>
  <c r="W151" i="9" s="1"/>
  <c r="H145" i="9"/>
  <c r="I145" i="9" s="1"/>
  <c r="J145" i="9" s="1"/>
  <c r="G145" i="9" s="1"/>
  <c r="U152" i="9"/>
  <c r="V152" i="9" s="1"/>
  <c r="W152" i="9" s="1"/>
  <c r="T152" i="9" s="1"/>
  <c r="H146" i="9"/>
  <c r="I146" i="9" s="1"/>
  <c r="J146" i="9" s="1"/>
  <c r="G146" i="9" s="1"/>
  <c r="U153" i="9"/>
  <c r="V153" i="9" s="1"/>
  <c r="W153" i="9" s="1"/>
  <c r="H147" i="9"/>
  <c r="I147" i="9" s="1"/>
  <c r="J147" i="9" s="1"/>
  <c r="G147" i="9" s="1"/>
  <c r="U154" i="9"/>
  <c r="V154" i="9" s="1"/>
  <c r="W154" i="9" s="1"/>
  <c r="T154" i="9" s="1"/>
  <c r="H148" i="9"/>
  <c r="I148" i="9" s="1"/>
  <c r="J148" i="9" s="1"/>
  <c r="G148" i="9" s="1"/>
  <c r="U156" i="9"/>
  <c r="V156" i="9" s="1"/>
  <c r="W156" i="9" s="1"/>
  <c r="H151" i="9"/>
  <c r="I151" i="9" s="1"/>
  <c r="J151" i="9" s="1"/>
  <c r="U157" i="9"/>
  <c r="V157" i="9" s="1"/>
  <c r="W157" i="9" s="1"/>
  <c r="T157" i="9" s="1"/>
  <c r="U158" i="9"/>
  <c r="V158" i="9" s="1"/>
  <c r="W158" i="9" s="1"/>
  <c r="H152" i="9"/>
  <c r="I152" i="9" s="1"/>
  <c r="J152" i="9" s="1"/>
  <c r="G152" i="9" s="1"/>
  <c r="U159" i="9"/>
  <c r="V159" i="9" s="1"/>
  <c r="W159" i="9" s="1"/>
  <c r="T159" i="9" s="1"/>
  <c r="H153" i="9"/>
  <c r="I153" i="9" s="1"/>
  <c r="J153" i="9" s="1"/>
  <c r="G153" i="9" s="1"/>
  <c r="U163" i="9"/>
  <c r="V163" i="9" s="1"/>
  <c r="W163" i="9" s="1"/>
  <c r="H154" i="9"/>
  <c r="I154" i="9" s="1"/>
  <c r="J154" i="9" s="1"/>
  <c r="H155" i="9"/>
  <c r="I155" i="9" s="1"/>
  <c r="J155" i="9" s="1"/>
  <c r="G155" i="9" s="1"/>
  <c r="H156" i="9"/>
  <c r="I156" i="9" s="1"/>
  <c r="J156" i="9" s="1"/>
  <c r="G156" i="9" s="1"/>
  <c r="U164" i="9"/>
  <c r="V164" i="9" s="1"/>
  <c r="W164" i="9" s="1"/>
  <c r="U165" i="9"/>
  <c r="V165" i="9" s="1"/>
  <c r="W165" i="9" s="1"/>
  <c r="T165" i="9" s="1"/>
  <c r="U166" i="9"/>
  <c r="V166" i="9" s="1"/>
  <c r="W166" i="9" s="1"/>
  <c r="U168" i="9"/>
  <c r="V168" i="9" s="1"/>
  <c r="W168" i="9" s="1"/>
  <c r="T168" i="9" s="1"/>
  <c r="U172" i="9"/>
  <c r="V172" i="9" s="1"/>
  <c r="W172" i="9" s="1"/>
  <c r="T172" i="9" s="1"/>
  <c r="H206" i="9"/>
  <c r="U206" i="9"/>
  <c r="V206" i="9" s="1"/>
  <c r="H207" i="9"/>
  <c r="I207" i="9" s="1"/>
  <c r="J207" i="9" s="1"/>
  <c r="G207" i="9" s="1"/>
  <c r="U207" i="9"/>
  <c r="V207" i="9" s="1"/>
  <c r="W207" i="9" s="1"/>
  <c r="T207" i="9" s="1"/>
  <c r="H208" i="9"/>
  <c r="I208" i="9" s="1"/>
  <c r="J208" i="9" s="1"/>
  <c r="G208" i="9" s="1"/>
  <c r="U208" i="9"/>
  <c r="V208" i="9" s="1"/>
  <c r="W208" i="9" s="1"/>
  <c r="T208" i="9" s="1"/>
  <c r="H209" i="9"/>
  <c r="I209" i="9" s="1"/>
  <c r="J209" i="9" s="1"/>
  <c r="G209" i="9" s="1"/>
  <c r="U209" i="9"/>
  <c r="V209" i="9" s="1"/>
  <c r="U210" i="9"/>
  <c r="V210" i="9" s="1"/>
  <c r="W210" i="9" s="1"/>
  <c r="T210" i="9" s="1"/>
  <c r="H211" i="9"/>
  <c r="I211" i="9" s="1"/>
  <c r="J211" i="9" s="1"/>
  <c r="G211" i="9" s="1"/>
  <c r="U211" i="9"/>
  <c r="V211" i="9" s="1"/>
  <c r="W211" i="9" s="1"/>
  <c r="T211" i="9" s="1"/>
  <c r="H212" i="9"/>
  <c r="I212" i="9" s="1"/>
  <c r="J212" i="9" s="1"/>
  <c r="G212" i="9" s="1"/>
  <c r="U212" i="9"/>
  <c r="V212" i="9" s="1"/>
  <c r="W212" i="9" s="1"/>
  <c r="H213" i="9"/>
  <c r="I213" i="9" s="1"/>
  <c r="J213" i="9" s="1"/>
  <c r="G213" i="9" s="1"/>
  <c r="U213" i="9"/>
  <c r="V213" i="9" s="1"/>
  <c r="W213" i="9" s="1"/>
  <c r="T213" i="9" s="1"/>
  <c r="H214" i="9"/>
  <c r="I214" i="9" s="1"/>
  <c r="J214" i="9" s="1"/>
  <c r="G214" i="9" s="1"/>
  <c r="U214" i="9"/>
  <c r="V214" i="9" s="1"/>
  <c r="W214" i="9" s="1"/>
  <c r="T214" i="9" s="1"/>
  <c r="H215" i="9"/>
  <c r="I215" i="9" s="1"/>
  <c r="J215" i="9" s="1"/>
  <c r="G215" i="9" s="1"/>
  <c r="H216" i="9"/>
  <c r="I216" i="9" s="1"/>
  <c r="J216" i="9" s="1"/>
  <c r="G216" i="9" s="1"/>
  <c r="H219" i="9"/>
  <c r="I219" i="9" s="1"/>
  <c r="J219" i="9" s="1"/>
  <c r="H220" i="9"/>
  <c r="I220" i="9" s="1"/>
  <c r="J220" i="9" s="1"/>
  <c r="G220" i="9" s="1"/>
  <c r="H221" i="9"/>
  <c r="I221" i="9" s="1"/>
  <c r="J221" i="9" s="1"/>
  <c r="G221" i="9" s="1"/>
  <c r="H223" i="9"/>
  <c r="I223" i="9" s="1"/>
  <c r="J223" i="9" s="1"/>
  <c r="G223" i="9" s="1"/>
  <c r="H225" i="9"/>
  <c r="I225" i="9" s="1"/>
  <c r="J225" i="9" s="1"/>
  <c r="G225" i="9" s="1"/>
  <c r="H226" i="9"/>
  <c r="I226" i="9" s="1"/>
  <c r="H227" i="9"/>
  <c r="I227" i="9" s="1"/>
  <c r="J227" i="9" s="1"/>
  <c r="G227" i="9" s="1"/>
  <c r="H229" i="9"/>
  <c r="I229" i="9" s="1"/>
  <c r="J229" i="9" s="1"/>
  <c r="H230" i="9"/>
  <c r="I230" i="9" s="1"/>
  <c r="J230" i="9" s="1"/>
  <c r="G230" i="9" s="1"/>
  <c r="H231" i="9"/>
  <c r="I231" i="9" s="1"/>
  <c r="J231" i="9" s="1"/>
  <c r="H232" i="9"/>
  <c r="I232" i="9" s="1"/>
  <c r="J232" i="9" s="1"/>
  <c r="G232" i="9" s="1"/>
  <c r="H233" i="9"/>
  <c r="I233" i="9" s="1"/>
  <c r="J233" i="9" s="1"/>
  <c r="H234" i="9"/>
  <c r="I234" i="9" s="1"/>
  <c r="J234" i="9" s="1"/>
  <c r="G234" i="9" s="1"/>
  <c r="U220" i="9"/>
  <c r="V220" i="9" s="1"/>
  <c r="W220" i="9" s="1"/>
  <c r="T220" i="9" s="1"/>
  <c r="H235" i="9"/>
  <c r="I235" i="9" s="1"/>
  <c r="J235" i="9" s="1"/>
  <c r="U221" i="9"/>
  <c r="V221" i="9" s="1"/>
  <c r="W221" i="9" s="1"/>
  <c r="T221" i="9" s="1"/>
  <c r="H236" i="9"/>
  <c r="I236" i="9" s="1"/>
  <c r="J236" i="9" s="1"/>
  <c r="G236" i="9" s="1"/>
  <c r="H237" i="9"/>
  <c r="I237" i="9" s="1"/>
  <c r="J237" i="9" s="1"/>
  <c r="U222" i="9"/>
  <c r="V222" i="9" s="1"/>
  <c r="W222" i="9" s="1"/>
  <c r="T222" i="9" s="1"/>
  <c r="H238" i="9"/>
  <c r="I238" i="9" s="1"/>
  <c r="J238" i="9" s="1"/>
  <c r="G238" i="9" s="1"/>
  <c r="U223" i="9"/>
  <c r="V223" i="9" s="1"/>
  <c r="W223" i="9" s="1"/>
  <c r="T223" i="9" s="1"/>
  <c r="H239" i="9"/>
  <c r="I239" i="9" s="1"/>
  <c r="J239" i="9" s="1"/>
  <c r="U224" i="9"/>
  <c r="V224" i="9" s="1"/>
  <c r="W224" i="9" s="1"/>
  <c r="T224" i="9" s="1"/>
  <c r="H241" i="9"/>
  <c r="I241" i="9" s="1"/>
  <c r="J241" i="9" s="1"/>
  <c r="G241" i="9" s="1"/>
  <c r="J242" i="9"/>
  <c r="H243" i="9"/>
  <c r="I243" i="9" s="1"/>
  <c r="J243" i="9" s="1"/>
  <c r="G243" i="9" s="1"/>
  <c r="H245" i="9"/>
  <c r="I245" i="9" s="1"/>
  <c r="J245" i="9" s="1"/>
  <c r="G245" i="9" s="1"/>
  <c r="H247" i="9"/>
  <c r="I247" i="9" s="1"/>
  <c r="J247" i="9" s="1"/>
  <c r="G247" i="9" s="1"/>
  <c r="U229" i="9"/>
  <c r="T229" i="9" s="1"/>
  <c r="H249" i="9"/>
  <c r="I249" i="9" s="1"/>
  <c r="J249" i="9" s="1"/>
  <c r="G249" i="9" s="1"/>
  <c r="U230" i="9"/>
  <c r="T230" i="9" s="1"/>
  <c r="U231" i="9"/>
  <c r="H251" i="9"/>
  <c r="I251" i="9" s="1"/>
  <c r="J251" i="9" s="1"/>
  <c r="G251" i="9" s="1"/>
  <c r="U232" i="9"/>
  <c r="T232" i="9" s="1"/>
  <c r="H252" i="9"/>
  <c r="I252" i="9" s="1"/>
  <c r="J252" i="9" s="1"/>
  <c r="H253" i="9"/>
  <c r="I253" i="9" s="1"/>
  <c r="J253" i="9" s="1"/>
  <c r="H254" i="9"/>
  <c r="I254" i="9" s="1"/>
  <c r="J254" i="9" s="1"/>
  <c r="G254" i="9" s="1"/>
  <c r="H255" i="9"/>
  <c r="I255" i="9" s="1"/>
  <c r="J255" i="9" s="1"/>
  <c r="H256" i="9"/>
  <c r="I256" i="9" s="1"/>
  <c r="J256" i="9" s="1"/>
  <c r="G256" i="9" s="1"/>
  <c r="V31" i="9" l="1"/>
  <c r="V30" i="9"/>
  <c r="W30" i="9" s="1"/>
  <c r="T30" i="9" s="1"/>
  <c r="V29" i="9"/>
  <c r="H110" i="3"/>
  <c r="I110" i="3" s="1"/>
  <c r="J110" i="3" s="1"/>
  <c r="G110" i="3" s="1"/>
  <c r="U268" i="3" l="1"/>
  <c r="V268" i="3" s="1"/>
  <c r="W268" i="3" s="1"/>
  <c r="T268" i="3" s="1"/>
  <c r="U267" i="3"/>
  <c r="V267" i="3" s="1"/>
  <c r="W267" i="3" s="1"/>
  <c r="T267" i="3" s="1"/>
  <c r="U266" i="3"/>
  <c r="V266" i="3" s="1"/>
  <c r="W266" i="3" s="1"/>
  <c r="U65" i="3"/>
  <c r="V65" i="3" s="1"/>
  <c r="W65" i="3" s="1"/>
  <c r="U41" i="3"/>
  <c r="V41" i="3" s="1"/>
  <c r="W41" i="3" s="1"/>
  <c r="T41" i="3" s="1"/>
  <c r="U38" i="3"/>
  <c r="V38" i="3" s="1"/>
  <c r="W38" i="3" s="1"/>
  <c r="T38" i="3" s="1"/>
  <c r="U47" i="3" l="1"/>
  <c r="V47" i="3" s="1"/>
  <c r="W47" i="3" s="1"/>
  <c r="T47" i="3" s="1"/>
  <c r="U46" i="3"/>
  <c r="V46" i="3" s="1"/>
  <c r="W46" i="3" s="1"/>
  <c r="T46" i="3" s="1"/>
  <c r="U23" i="3" l="1"/>
  <c r="V23" i="3" s="1"/>
  <c r="W23" i="3" s="1"/>
  <c r="T23" i="3" s="1"/>
  <c r="H5" i="6" l="1"/>
  <c r="O5" i="6"/>
  <c r="O6" i="6"/>
  <c r="H6" i="6"/>
  <c r="H7" i="6"/>
  <c r="H8" i="6"/>
  <c r="H9" i="6"/>
  <c r="H10" i="6"/>
  <c r="H11" i="6"/>
  <c r="O8" i="6"/>
  <c r="H12" i="6"/>
  <c r="H13" i="6"/>
  <c r="H14" i="6"/>
  <c r="H15" i="6"/>
  <c r="O10" i="6"/>
  <c r="H16" i="6"/>
  <c r="O12" i="6"/>
  <c r="O13" i="6"/>
  <c r="O14" i="6"/>
  <c r="O15" i="6"/>
  <c r="O16" i="6"/>
  <c r="O17" i="6"/>
  <c r="H26" i="6"/>
  <c r="H27" i="6"/>
  <c r="H31" i="6"/>
  <c r="H32" i="6"/>
  <c r="O19" i="6"/>
  <c r="H35" i="6"/>
  <c r="O20" i="6"/>
  <c r="O22" i="6"/>
  <c r="H36" i="6"/>
  <c r="O23" i="6"/>
  <c r="H37" i="6"/>
  <c r="O24" i="6"/>
  <c r="H39" i="6"/>
  <c r="O25" i="6"/>
  <c r="H40" i="6"/>
  <c r="H41" i="6"/>
  <c r="H44" i="6"/>
  <c r="O28" i="6"/>
  <c r="O29" i="6"/>
  <c r="O31" i="6"/>
  <c r="O32" i="6"/>
  <c r="E4" i="5"/>
  <c r="E5" i="5"/>
  <c r="E22" i="5"/>
  <c r="E23" i="5"/>
  <c r="E25" i="5"/>
  <c r="E26" i="5"/>
  <c r="E27" i="5"/>
  <c r="E28" i="5"/>
  <c r="E31" i="5"/>
  <c r="E32" i="5"/>
  <c r="E40" i="5"/>
  <c r="E41" i="5"/>
  <c r="E42" i="5"/>
  <c r="E43" i="5"/>
  <c r="E47" i="5"/>
  <c r="E48" i="5"/>
  <c r="E36" i="5"/>
  <c r="E37" i="5"/>
  <c r="E55" i="5"/>
  <c r="E51" i="5"/>
  <c r="E53" i="5"/>
  <c r="E54" i="5"/>
  <c r="E56" i="5"/>
  <c r="E58" i="5"/>
  <c r="E61" i="5"/>
  <c r="E62" i="5"/>
  <c r="E63" i="5"/>
  <c r="E64" i="5"/>
  <c r="E65" i="5"/>
  <c r="E66" i="5"/>
  <c r="E68" i="5"/>
  <c r="E69" i="5"/>
  <c r="E70" i="5"/>
  <c r="E72" i="5"/>
  <c r="E73" i="5"/>
  <c r="E74" i="5"/>
  <c r="U5" i="3"/>
  <c r="V5" i="3" s="1"/>
  <c r="W5" i="3" s="1"/>
  <c r="H6" i="3"/>
  <c r="I6" i="3" s="1"/>
  <c r="J6" i="3" s="1"/>
  <c r="G6" i="3" s="1"/>
  <c r="U6" i="3"/>
  <c r="V6" i="3" s="1"/>
  <c r="W6" i="3" s="1"/>
  <c r="T6" i="3" s="1"/>
  <c r="H7" i="3"/>
  <c r="I7" i="3" s="1"/>
  <c r="J7" i="3" s="1"/>
  <c r="G7" i="3" s="1"/>
  <c r="U7" i="3"/>
  <c r="V7" i="3" s="1"/>
  <c r="W7" i="3" s="1"/>
  <c r="T7" i="3" s="1"/>
  <c r="H8" i="3"/>
  <c r="I8" i="3" s="1"/>
  <c r="J8" i="3" s="1"/>
  <c r="G8" i="3" s="1"/>
  <c r="H9" i="3"/>
  <c r="I9" i="3" s="1"/>
  <c r="J9" i="3" s="1"/>
  <c r="G9" i="3" s="1"/>
  <c r="H10" i="3"/>
  <c r="I10" i="3" s="1"/>
  <c r="J10" i="3" s="1"/>
  <c r="G10" i="3" s="1"/>
  <c r="U8" i="3"/>
  <c r="V8" i="3" s="1"/>
  <c r="W8" i="3" s="1"/>
  <c r="T8" i="3" s="1"/>
  <c r="U9" i="3"/>
  <c r="V9" i="3" s="1"/>
  <c r="W9" i="3" s="1"/>
  <c r="T9" i="3" s="1"/>
  <c r="H12" i="3"/>
  <c r="I12" i="3" s="1"/>
  <c r="J12" i="3" s="1"/>
  <c r="G12" i="3" s="1"/>
  <c r="U10" i="3"/>
  <c r="V10" i="3" s="1"/>
  <c r="W10" i="3" s="1"/>
  <c r="T10" i="3" s="1"/>
  <c r="H13" i="3"/>
  <c r="I13" i="3" s="1"/>
  <c r="J13" i="3" s="1"/>
  <c r="G13" i="3" s="1"/>
  <c r="U11" i="3"/>
  <c r="V11" i="3" s="1"/>
  <c r="W11" i="3" s="1"/>
  <c r="H14" i="3"/>
  <c r="I14" i="3" s="1"/>
  <c r="J14" i="3" s="1"/>
  <c r="G14" i="3" s="1"/>
  <c r="U12" i="3"/>
  <c r="V12" i="3" s="1"/>
  <c r="W12" i="3" s="1"/>
  <c r="T12" i="3" s="1"/>
  <c r="H15" i="3"/>
  <c r="I15" i="3" s="1"/>
  <c r="J15" i="3" s="1"/>
  <c r="G15" i="3" s="1"/>
  <c r="U13" i="3"/>
  <c r="V13" i="3" s="1"/>
  <c r="W13" i="3" s="1"/>
  <c r="T13" i="3" s="1"/>
  <c r="H16" i="3"/>
  <c r="I16" i="3" s="1"/>
  <c r="J16" i="3" s="1"/>
  <c r="G16" i="3" s="1"/>
  <c r="H17" i="3"/>
  <c r="I17" i="3" s="1"/>
  <c r="J17" i="3" s="1"/>
  <c r="G17" i="3" s="1"/>
  <c r="U14" i="3"/>
  <c r="V14" i="3" s="1"/>
  <c r="W14" i="3" s="1"/>
  <c r="T14" i="3" s="1"/>
  <c r="H18" i="3"/>
  <c r="I18" i="3" s="1"/>
  <c r="J18" i="3" s="1"/>
  <c r="G18" i="3" s="1"/>
  <c r="U15" i="3"/>
  <c r="V15" i="3" s="1"/>
  <c r="W15" i="3" s="1"/>
  <c r="T15" i="3" s="1"/>
  <c r="H19" i="3"/>
  <c r="I19" i="3" s="1"/>
  <c r="J19" i="3" s="1"/>
  <c r="G19" i="3" s="1"/>
  <c r="U16" i="3"/>
  <c r="V16" i="3" s="1"/>
  <c r="W16" i="3" s="1"/>
  <c r="T16" i="3" s="1"/>
  <c r="H20" i="3"/>
  <c r="I20" i="3" s="1"/>
  <c r="J20" i="3" s="1"/>
  <c r="G20" i="3" s="1"/>
  <c r="U17" i="3"/>
  <c r="V17" i="3" s="1"/>
  <c r="W17" i="3" s="1"/>
  <c r="T17" i="3" s="1"/>
  <c r="U18" i="3"/>
  <c r="V18" i="3" s="1"/>
  <c r="W18" i="3" s="1"/>
  <c r="T18" i="3" s="1"/>
  <c r="H21" i="3"/>
  <c r="I21" i="3" s="1"/>
  <c r="J21" i="3" s="1"/>
  <c r="G21" i="3" s="1"/>
  <c r="U19" i="3"/>
  <c r="V19" i="3" s="1"/>
  <c r="W19" i="3" s="1"/>
  <c r="H23" i="3"/>
  <c r="I23" i="3" s="1"/>
  <c r="J23" i="3" s="1"/>
  <c r="G23" i="3" s="1"/>
  <c r="U20" i="3"/>
  <c r="V20" i="3" s="1"/>
  <c r="W20" i="3" s="1"/>
  <c r="T20" i="3" s="1"/>
  <c r="H24" i="3"/>
  <c r="I24" i="3" s="1"/>
  <c r="J24" i="3" s="1"/>
  <c r="G24" i="3" s="1"/>
  <c r="U21" i="3"/>
  <c r="V21" i="3" s="1"/>
  <c r="W21" i="3" s="1"/>
  <c r="T21" i="3" s="1"/>
  <c r="H25" i="3"/>
  <c r="I25" i="3" s="1"/>
  <c r="J25" i="3" s="1"/>
  <c r="G25" i="3" s="1"/>
  <c r="U22" i="3"/>
  <c r="V22" i="3" s="1"/>
  <c r="W22" i="3" s="1"/>
  <c r="T22" i="3" s="1"/>
  <c r="H31" i="3"/>
  <c r="I31" i="3" s="1"/>
  <c r="J31" i="3" s="1"/>
  <c r="G31" i="3" s="1"/>
  <c r="U24" i="3"/>
  <c r="V24" i="3" s="1"/>
  <c r="W24" i="3" s="1"/>
  <c r="T24" i="3" s="1"/>
  <c r="H32" i="3"/>
  <c r="I32" i="3" s="1"/>
  <c r="J32" i="3" s="1"/>
  <c r="U25" i="3"/>
  <c r="V25" i="3" s="1"/>
  <c r="W25" i="3" s="1"/>
  <c r="T25" i="3" s="1"/>
  <c r="H33" i="3"/>
  <c r="I33" i="3" s="1"/>
  <c r="J33" i="3" s="1"/>
  <c r="G33" i="3" s="1"/>
  <c r="H34" i="3"/>
  <c r="I34" i="3" s="1"/>
  <c r="J34" i="3" s="1"/>
  <c r="H35" i="3"/>
  <c r="I35" i="3" s="1"/>
  <c r="J35" i="3" s="1"/>
  <c r="G35" i="3" s="1"/>
  <c r="U26" i="3"/>
  <c r="V26" i="3" s="1"/>
  <c r="W26" i="3" s="1"/>
  <c r="H36" i="3"/>
  <c r="I36" i="3" s="1"/>
  <c r="J36" i="3" s="1"/>
  <c r="G36" i="3" s="1"/>
  <c r="U27" i="3"/>
  <c r="V27" i="3" s="1"/>
  <c r="W27" i="3" s="1"/>
  <c r="T27" i="3" s="1"/>
  <c r="H37" i="3"/>
  <c r="I37" i="3" s="1"/>
  <c r="J37" i="3" s="1"/>
  <c r="G37" i="3" s="1"/>
  <c r="U28" i="3"/>
  <c r="V28" i="3" s="1"/>
  <c r="W28" i="3" s="1"/>
  <c r="T28" i="3" s="1"/>
  <c r="H38" i="3"/>
  <c r="I38" i="3" s="1"/>
  <c r="J38" i="3" s="1"/>
  <c r="U29" i="3"/>
  <c r="V29" i="3" s="1"/>
  <c r="W29" i="3" s="1"/>
  <c r="H39" i="3"/>
  <c r="I39" i="3" s="1"/>
  <c r="J39" i="3" s="1"/>
  <c r="G39" i="3" s="1"/>
  <c r="U30" i="3"/>
  <c r="V30" i="3" s="1"/>
  <c r="W30" i="3" s="1"/>
  <c r="T30" i="3" s="1"/>
  <c r="H40" i="3"/>
  <c r="I40" i="3" s="1"/>
  <c r="J40" i="3" s="1"/>
  <c r="G40" i="3" s="1"/>
  <c r="U31" i="3"/>
  <c r="V31" i="3" s="1"/>
  <c r="W31" i="3" s="1"/>
  <c r="T31" i="3" s="1"/>
  <c r="H41" i="3"/>
  <c r="I41" i="3" s="1"/>
  <c r="J41" i="3" s="1"/>
  <c r="G41" i="3" s="1"/>
  <c r="U32" i="3"/>
  <c r="V32" i="3" s="1"/>
  <c r="W32" i="3" s="1"/>
  <c r="T32" i="3" s="1"/>
  <c r="H42" i="3"/>
  <c r="I42" i="3" s="1"/>
  <c r="J42" i="3" s="1"/>
  <c r="G42" i="3" s="1"/>
  <c r="U33" i="3"/>
  <c r="V33" i="3" s="1"/>
  <c r="W33" i="3" s="1"/>
  <c r="H43" i="3"/>
  <c r="I43" i="3" s="1"/>
  <c r="J43" i="3" s="1"/>
  <c r="G43" i="3" s="1"/>
  <c r="U34" i="3"/>
  <c r="V34" i="3" s="1"/>
  <c r="W34" i="3" s="1"/>
  <c r="T34" i="3" s="1"/>
  <c r="U35" i="3"/>
  <c r="V35" i="3" s="1"/>
  <c r="W35" i="3" s="1"/>
  <c r="T35" i="3" s="1"/>
  <c r="H45" i="3"/>
  <c r="I45" i="3" s="1"/>
  <c r="J45" i="3" s="1"/>
  <c r="G45" i="3" s="1"/>
  <c r="U36" i="3"/>
  <c r="V36" i="3" s="1"/>
  <c r="W36" i="3" s="1"/>
  <c r="T36" i="3" s="1"/>
  <c r="H46" i="3"/>
  <c r="I46" i="3" s="1"/>
  <c r="J46" i="3" s="1"/>
  <c r="G46" i="3" s="1"/>
  <c r="U37" i="3"/>
  <c r="V37" i="3" s="1"/>
  <c r="W37" i="3" s="1"/>
  <c r="T37" i="3" s="1"/>
  <c r="H47" i="3"/>
  <c r="I47" i="3" s="1"/>
  <c r="J47" i="3" s="1"/>
  <c r="G47" i="3" s="1"/>
  <c r="U39" i="3"/>
  <c r="V39" i="3" s="1"/>
  <c r="W39" i="3" s="1"/>
  <c r="T39" i="3" s="1"/>
  <c r="H48" i="3"/>
  <c r="I48" i="3" s="1"/>
  <c r="J48" i="3" s="1"/>
  <c r="G48" i="3" s="1"/>
  <c r="U40" i="3"/>
  <c r="V40" i="3" s="1"/>
  <c r="W40" i="3" s="1"/>
  <c r="T40" i="3" s="1"/>
  <c r="H49" i="3"/>
  <c r="I49" i="3" s="1"/>
  <c r="J49" i="3" s="1"/>
  <c r="G49" i="3" s="1"/>
  <c r="U42" i="3"/>
  <c r="V42" i="3" s="1"/>
  <c r="W42" i="3" s="1"/>
  <c r="T42" i="3" s="1"/>
  <c r="H50" i="3"/>
  <c r="I50" i="3" s="1"/>
  <c r="J50" i="3" s="1"/>
  <c r="G50" i="3" s="1"/>
  <c r="U43" i="3"/>
  <c r="V43" i="3" s="1"/>
  <c r="W43" i="3" s="1"/>
  <c r="T43" i="3" s="1"/>
  <c r="H51" i="3"/>
  <c r="I51" i="3" s="1"/>
  <c r="J51" i="3" s="1"/>
  <c r="G51" i="3" s="1"/>
  <c r="U49" i="3"/>
  <c r="I85" i="3" s="1"/>
  <c r="J85" i="3" s="1"/>
  <c r="H52" i="3"/>
  <c r="I52" i="3" s="1"/>
  <c r="J52" i="3" s="1"/>
  <c r="G52" i="3" s="1"/>
  <c r="U50" i="3"/>
  <c r="V50" i="3" s="1"/>
  <c r="W50" i="3" s="1"/>
  <c r="T50" i="3" s="1"/>
  <c r="H53" i="3"/>
  <c r="I53" i="3" s="1"/>
  <c r="J53" i="3" s="1"/>
  <c r="G53" i="3" s="1"/>
  <c r="H54" i="3"/>
  <c r="I54" i="3" s="1"/>
  <c r="J54" i="3" s="1"/>
  <c r="G54" i="3" s="1"/>
  <c r="H55" i="3"/>
  <c r="I55" i="3" s="1"/>
  <c r="J55" i="3" s="1"/>
  <c r="G55" i="3" s="1"/>
  <c r="U55" i="3"/>
  <c r="H57" i="3"/>
  <c r="I57" i="3" s="1"/>
  <c r="J57" i="3" s="1"/>
  <c r="G57" i="3" s="1"/>
  <c r="U57" i="3"/>
  <c r="V57" i="3" s="1"/>
  <c r="W57" i="3" s="1"/>
  <c r="T57" i="3" s="1"/>
  <c r="H58" i="3"/>
  <c r="I58" i="3" s="1"/>
  <c r="J58" i="3" s="1"/>
  <c r="G58" i="3" s="1"/>
  <c r="U58" i="3"/>
  <c r="V58" i="3"/>
  <c r="W58" i="3" s="1"/>
  <c r="H59" i="3"/>
  <c r="I59" i="3" s="1"/>
  <c r="J59" i="3" s="1"/>
  <c r="U59" i="3"/>
  <c r="V59" i="3" s="1"/>
  <c r="W59" i="3" s="1"/>
  <c r="T59" i="3" s="1"/>
  <c r="H60" i="3"/>
  <c r="I60" i="3" s="1"/>
  <c r="J60" i="3" s="1"/>
  <c r="G60" i="3" s="1"/>
  <c r="U60" i="3"/>
  <c r="V60" i="3" s="1"/>
  <c r="W60" i="3" s="1"/>
  <c r="T60" i="3" s="1"/>
  <c r="H61" i="3"/>
  <c r="I61" i="3" s="1"/>
  <c r="J61" i="3" s="1"/>
  <c r="G61" i="3" s="1"/>
  <c r="U61" i="3"/>
  <c r="V61" i="3" s="1"/>
  <c r="W61" i="3" s="1"/>
  <c r="T61" i="3" s="1"/>
  <c r="H62" i="3"/>
  <c r="I62" i="3" s="1"/>
  <c r="J62" i="3" s="1"/>
  <c r="G62" i="3" s="1"/>
  <c r="H63" i="3"/>
  <c r="I63" i="3" s="1"/>
  <c r="J63" i="3" s="1"/>
  <c r="G63" i="3" s="1"/>
  <c r="U63" i="3"/>
  <c r="V63" i="3" s="1"/>
  <c r="W63" i="3" s="1"/>
  <c r="T63" i="3" s="1"/>
  <c r="H64" i="3"/>
  <c r="I64" i="3" s="1"/>
  <c r="J64" i="3" s="1"/>
  <c r="G64" i="3" s="1"/>
  <c r="H65" i="3"/>
  <c r="I65" i="3" s="1"/>
  <c r="J65" i="3" s="1"/>
  <c r="G65" i="3" s="1"/>
  <c r="H66" i="3"/>
  <c r="I66" i="3" s="1"/>
  <c r="J66" i="3" s="1"/>
  <c r="G66" i="3" s="1"/>
  <c r="U66" i="3"/>
  <c r="V66" i="3" s="1"/>
  <c r="W66" i="3" s="1"/>
  <c r="T66" i="3" s="1"/>
  <c r="H67" i="3"/>
  <c r="I67" i="3" s="1"/>
  <c r="J67" i="3" s="1"/>
  <c r="G67" i="3" s="1"/>
  <c r="H68" i="3"/>
  <c r="I68" i="3" s="1"/>
  <c r="J68" i="3" s="1"/>
  <c r="G68" i="3" s="1"/>
  <c r="H84" i="3"/>
  <c r="H85" i="3"/>
  <c r="I84" i="3" s="1"/>
  <c r="J84" i="3" s="1"/>
  <c r="U87" i="3"/>
  <c r="V87" i="3" s="1"/>
  <c r="W87" i="3" s="1"/>
  <c r="U88" i="3"/>
  <c r="V88" i="3" s="1"/>
  <c r="W88" i="3" s="1"/>
  <c r="U89" i="3"/>
  <c r="V89" i="3" s="1"/>
  <c r="W89" i="3" s="1"/>
  <c r="T89" i="3" s="1"/>
  <c r="U90" i="3"/>
  <c r="V90" i="3" s="1"/>
  <c r="W90" i="3" s="1"/>
  <c r="T90" i="3" s="1"/>
  <c r="U96" i="3"/>
  <c r="V96" i="3" s="1"/>
  <c r="W96" i="3" s="1"/>
  <c r="U97" i="3"/>
  <c r="V97" i="3" s="1"/>
  <c r="W97" i="3" s="1"/>
  <c r="T97" i="3" s="1"/>
  <c r="U99" i="3"/>
  <c r="V99" i="3" s="1"/>
  <c r="W99" i="3" s="1"/>
  <c r="T99" i="3" s="1"/>
  <c r="H101" i="3"/>
  <c r="I101" i="3" s="1"/>
  <c r="J101" i="3" s="1"/>
  <c r="H102" i="3"/>
  <c r="I102" i="3" s="1"/>
  <c r="J102" i="3" s="1"/>
  <c r="G102" i="3" s="1"/>
  <c r="U101" i="3"/>
  <c r="V101" i="3" s="1"/>
  <c r="W101" i="3" s="1"/>
  <c r="T101" i="3" s="1"/>
  <c r="H103" i="3"/>
  <c r="I103" i="3" s="1"/>
  <c r="J103" i="3" s="1"/>
  <c r="H104" i="3"/>
  <c r="I104" i="3" s="1"/>
  <c r="J104" i="3" s="1"/>
  <c r="G104" i="3" s="1"/>
  <c r="U104" i="3"/>
  <c r="V104" i="3" s="1"/>
  <c r="W104" i="3" s="1"/>
  <c r="H107" i="3"/>
  <c r="I107" i="3" s="1"/>
  <c r="J107" i="3" s="1"/>
  <c r="U105" i="3"/>
  <c r="V105" i="3" s="1"/>
  <c r="W105" i="3" s="1"/>
  <c r="T105" i="3" s="1"/>
  <c r="H108" i="3"/>
  <c r="I108" i="3" s="1"/>
  <c r="J108" i="3" s="1"/>
  <c r="G108" i="3" s="1"/>
  <c r="U106" i="3"/>
  <c r="V106" i="3" s="1"/>
  <c r="W106" i="3" s="1"/>
  <c r="T106" i="3" s="1"/>
  <c r="H109" i="3"/>
  <c r="I109" i="3" s="1"/>
  <c r="J109" i="3" s="1"/>
  <c r="G109" i="3" s="1"/>
  <c r="U107" i="3"/>
  <c r="V107" i="3" s="1"/>
  <c r="W107" i="3" s="1"/>
  <c r="T107" i="3" s="1"/>
  <c r="U108" i="3"/>
  <c r="V108" i="3" s="1"/>
  <c r="W108" i="3" s="1"/>
  <c r="U109" i="3"/>
  <c r="V109" i="3" s="1"/>
  <c r="W109" i="3" s="1"/>
  <c r="U110" i="3"/>
  <c r="V110" i="3" s="1"/>
  <c r="W110" i="3" s="1"/>
  <c r="T110" i="3" s="1"/>
  <c r="U111" i="3"/>
  <c r="V111" i="3" s="1"/>
  <c r="W111" i="3" s="1"/>
  <c r="T111" i="3" s="1"/>
  <c r="U112" i="3"/>
  <c r="V112" i="3" s="1"/>
  <c r="W112" i="3" s="1"/>
  <c r="T112" i="3" s="1"/>
  <c r="U116" i="3"/>
  <c r="V116" i="3" s="1"/>
  <c r="W116" i="3" s="1"/>
  <c r="U117" i="3"/>
  <c r="V117" i="3" s="1"/>
  <c r="W117" i="3" s="1"/>
  <c r="T117" i="3" s="1"/>
  <c r="U118" i="3"/>
  <c r="V118" i="3" s="1"/>
  <c r="W118" i="3" s="1"/>
  <c r="T118" i="3" s="1"/>
  <c r="U119" i="3"/>
  <c r="V119" i="3" s="1"/>
  <c r="W119" i="3" s="1"/>
  <c r="U120" i="3"/>
  <c r="V120" i="3" s="1"/>
  <c r="W120" i="3" s="1"/>
  <c r="T120" i="3" s="1"/>
  <c r="U121" i="3"/>
  <c r="V121" i="3" s="1"/>
  <c r="W121" i="3" s="1"/>
  <c r="T121" i="3" s="1"/>
  <c r="U127" i="3"/>
  <c r="V127" i="3" s="1"/>
  <c r="W127" i="3" s="1"/>
  <c r="T127" i="3" s="1"/>
  <c r="H122" i="3"/>
  <c r="I122" i="3" s="1"/>
  <c r="J122" i="3" s="1"/>
  <c r="U122" i="3"/>
  <c r="V122" i="3" s="1"/>
  <c r="W122" i="3" s="1"/>
  <c r="H123" i="3"/>
  <c r="I123" i="3" s="1"/>
  <c r="J123" i="3" s="1"/>
  <c r="G123" i="3" s="1"/>
  <c r="U123" i="3"/>
  <c r="V123" i="3" s="1"/>
  <c r="W123" i="3" s="1"/>
  <c r="T123" i="3" s="1"/>
  <c r="H124" i="3"/>
  <c r="I124" i="3" s="1"/>
  <c r="J124" i="3" s="1"/>
  <c r="G124" i="3" s="1"/>
  <c r="H130" i="3"/>
  <c r="I130" i="3" s="1"/>
  <c r="J130" i="3" s="1"/>
  <c r="U132" i="3"/>
  <c r="V132" i="3" s="1"/>
  <c r="W132" i="3" s="1"/>
  <c r="H133" i="3"/>
  <c r="I133" i="3" s="1"/>
  <c r="J133" i="3" s="1"/>
  <c r="U133" i="3"/>
  <c r="V133" i="3" s="1"/>
  <c r="W133" i="3" s="1"/>
  <c r="T133" i="3" s="1"/>
  <c r="H134" i="3"/>
  <c r="I134" i="3" s="1"/>
  <c r="J134" i="3" s="1"/>
  <c r="U135" i="3"/>
  <c r="V135" i="3" s="1"/>
  <c r="W135" i="3" s="1"/>
  <c r="T135" i="3" s="1"/>
  <c r="H135" i="3"/>
  <c r="I135" i="3" s="1"/>
  <c r="J135" i="3" s="1"/>
  <c r="H136" i="3"/>
  <c r="I136" i="3" s="1"/>
  <c r="J136" i="3" s="1"/>
  <c r="H137" i="3"/>
  <c r="I137" i="3" s="1"/>
  <c r="J137" i="3" s="1"/>
  <c r="G137" i="3" s="1"/>
  <c r="U142" i="3"/>
  <c r="V142" i="3" s="1"/>
  <c r="W142" i="3" s="1"/>
  <c r="T142" i="3" s="1"/>
  <c r="U143" i="3"/>
  <c r="V143" i="3" s="1"/>
  <c r="W143" i="3" s="1"/>
  <c r="T143" i="3" s="1"/>
  <c r="U144" i="3"/>
  <c r="V144" i="3" s="1"/>
  <c r="W144" i="3" s="1"/>
  <c r="T144" i="3" s="1"/>
  <c r="H138" i="3"/>
  <c r="I138" i="3" s="1"/>
  <c r="J138" i="3" s="1"/>
  <c r="H139" i="3"/>
  <c r="I139" i="3" s="1"/>
  <c r="J139" i="3" s="1"/>
  <c r="G139" i="3" s="1"/>
  <c r="H140" i="3"/>
  <c r="I140" i="3" s="1"/>
  <c r="J140" i="3" s="1"/>
  <c r="G140" i="3" s="1"/>
  <c r="H141" i="3"/>
  <c r="I141" i="3" s="1"/>
  <c r="J141" i="3" s="1"/>
  <c r="G141" i="3" s="1"/>
  <c r="H142" i="3"/>
  <c r="I142" i="3" s="1"/>
  <c r="J142" i="3" s="1"/>
  <c r="G142" i="3" s="1"/>
  <c r="H147" i="3"/>
  <c r="I147" i="3" s="1"/>
  <c r="J147" i="3" s="1"/>
  <c r="H148" i="3"/>
  <c r="I148" i="3" s="1"/>
  <c r="J148" i="3" s="1"/>
  <c r="G148" i="3" s="1"/>
  <c r="H149" i="3"/>
  <c r="I149" i="3" s="1"/>
  <c r="J149" i="3" s="1"/>
  <c r="H150" i="3"/>
  <c r="I150" i="3" s="1"/>
  <c r="J150" i="3" s="1"/>
  <c r="G150" i="3" s="1"/>
  <c r="H174" i="3"/>
  <c r="I174" i="3" s="1"/>
  <c r="J174" i="3" s="1"/>
  <c r="H242" i="3"/>
  <c r="I242" i="3" s="1"/>
  <c r="J242" i="3" s="1"/>
  <c r="H243" i="3"/>
  <c r="I243" i="3" s="1"/>
  <c r="J243" i="3" s="1"/>
  <c r="G244" i="3" s="1"/>
  <c r="H244" i="3"/>
  <c r="I244" i="3" s="1"/>
  <c r="J244" i="3" s="1"/>
  <c r="G245" i="3" s="1"/>
  <c r="H245" i="3"/>
  <c r="I245" i="3" s="1"/>
  <c r="J245" i="3" s="1"/>
  <c r="H180" i="3"/>
  <c r="I180" i="3" s="1"/>
  <c r="J180" i="3" s="1"/>
  <c r="G180" i="3" s="1"/>
  <c r="U176" i="3"/>
  <c r="V176" i="3" s="1"/>
  <c r="W176" i="3" s="1"/>
  <c r="T176" i="3" s="1"/>
  <c r="U179" i="3"/>
  <c r="V179" i="3" s="1"/>
  <c r="W179" i="3" s="1"/>
  <c r="U180" i="3"/>
  <c r="V180" i="3" s="1"/>
  <c r="W180" i="3" s="1"/>
  <c r="T180" i="3" s="1"/>
  <c r="U181" i="3"/>
  <c r="V181" i="3" s="1"/>
  <c r="W181" i="3" s="1"/>
  <c r="U182" i="3"/>
  <c r="V182" i="3" s="1"/>
  <c r="W182" i="3" s="1"/>
  <c r="T182" i="3" s="1"/>
  <c r="H185" i="3"/>
  <c r="I185" i="3" s="1"/>
  <c r="J185" i="3" s="1"/>
  <c r="U185" i="3"/>
  <c r="V185" i="3" s="1"/>
  <c r="W185" i="3" s="1"/>
  <c r="H186" i="3"/>
  <c r="I186" i="3" s="1"/>
  <c r="J186" i="3" s="1"/>
  <c r="U186" i="3"/>
  <c r="V186" i="3" s="1"/>
  <c r="W186" i="3" s="1"/>
  <c r="T186" i="3" s="1"/>
  <c r="H187" i="3"/>
  <c r="I187" i="3" s="1"/>
  <c r="J187" i="3" s="1"/>
  <c r="G187" i="3" s="1"/>
  <c r="H188" i="3"/>
  <c r="I188" i="3" s="1"/>
  <c r="J188" i="3" s="1"/>
  <c r="H189" i="3"/>
  <c r="I189" i="3" s="1"/>
  <c r="J189" i="3" s="1"/>
  <c r="G189" i="3" s="1"/>
  <c r="U191" i="3"/>
  <c r="V191" i="3" s="1"/>
  <c r="W191" i="3" s="1"/>
  <c r="T191" i="3" s="1"/>
  <c r="H196" i="3"/>
  <c r="I196" i="3" s="1"/>
  <c r="J196" i="3" s="1"/>
  <c r="G196" i="3" s="1"/>
  <c r="U193" i="3"/>
  <c r="V193" i="3" s="1"/>
  <c r="W193" i="3" s="1"/>
  <c r="T193" i="3" s="1"/>
  <c r="U195" i="3"/>
  <c r="V195" i="3" s="1"/>
  <c r="W195" i="3" s="1"/>
  <c r="T195" i="3" s="1"/>
  <c r="U197" i="3"/>
  <c r="V197" i="3" s="1"/>
  <c r="W197" i="3" s="1"/>
  <c r="T197" i="3" s="1"/>
  <c r="U204" i="3"/>
  <c r="V204" i="3" s="1"/>
  <c r="W204" i="3" s="1"/>
  <c r="T204" i="3" s="1"/>
  <c r="H202" i="3"/>
  <c r="I202" i="3" s="1"/>
  <c r="J202" i="3" s="1"/>
  <c r="G202" i="3" s="1"/>
  <c r="U222" i="3"/>
  <c r="V222" i="3" s="1"/>
  <c r="W222" i="3" s="1"/>
  <c r="H203" i="3"/>
  <c r="I203" i="3" s="1"/>
  <c r="J203" i="3" s="1"/>
  <c r="G203" i="3" s="1"/>
  <c r="U223" i="3"/>
  <c r="V223" i="3" s="1"/>
  <c r="W223" i="3" s="1"/>
  <c r="T223" i="3" s="1"/>
  <c r="U218" i="3"/>
  <c r="V218" i="3" s="1"/>
  <c r="W218" i="3" s="1"/>
  <c r="U219" i="3"/>
  <c r="V219" i="3" s="1"/>
  <c r="W219" i="3" s="1"/>
  <c r="T219" i="3" s="1"/>
  <c r="H205" i="3"/>
  <c r="I205" i="3" s="1"/>
  <c r="J205" i="3" s="1"/>
  <c r="G205" i="3" s="1"/>
  <c r="U220" i="3"/>
  <c r="V220" i="3" s="1"/>
  <c r="W220" i="3" s="1"/>
  <c r="T220" i="3" s="1"/>
  <c r="U226" i="3"/>
  <c r="V226" i="3" s="1"/>
  <c r="W226" i="3" s="1"/>
  <c r="U227" i="3"/>
  <c r="V227" i="3" s="1"/>
  <c r="W227" i="3" s="1"/>
  <c r="T227" i="3" s="1"/>
  <c r="U228" i="3"/>
  <c r="V228" i="3" s="1"/>
  <c r="W228" i="3" s="1"/>
  <c r="T228" i="3" s="1"/>
  <c r="U214" i="3"/>
  <c r="V214" i="3" s="1"/>
  <c r="W214" i="3" s="1"/>
  <c r="U215" i="3"/>
  <c r="V215" i="3" s="1"/>
  <c r="W215" i="3" s="1"/>
  <c r="T215" i="3" s="1"/>
  <c r="H206" i="3"/>
  <c r="I206" i="3" s="1"/>
  <c r="J206" i="3" s="1"/>
  <c r="H207" i="3"/>
  <c r="I207" i="3" s="1"/>
  <c r="J207" i="3" s="1"/>
  <c r="H208" i="3"/>
  <c r="I208" i="3" s="1"/>
  <c r="J208" i="3" s="1"/>
  <c r="G208" i="3" s="1"/>
  <c r="H209" i="3"/>
  <c r="I209" i="3" s="1"/>
  <c r="J209" i="3" s="1"/>
  <c r="G209" i="3" s="1"/>
  <c r="H210" i="3"/>
  <c r="I210" i="3" s="1"/>
  <c r="J210" i="3" s="1"/>
  <c r="G210" i="3" s="1"/>
  <c r="H211" i="3"/>
  <c r="I211" i="3" s="1"/>
  <c r="J211" i="3" s="1"/>
  <c r="G211" i="3" s="1"/>
  <c r="H212" i="3"/>
  <c r="I212" i="3" s="1"/>
  <c r="J212" i="3" s="1"/>
  <c r="G212" i="3" s="1"/>
  <c r="U231" i="3"/>
  <c r="V231" i="3" s="1"/>
  <c r="W231" i="3" s="1"/>
  <c r="H213" i="3"/>
  <c r="I213" i="3" s="1"/>
  <c r="J213" i="3" s="1"/>
  <c r="G213" i="3" s="1"/>
  <c r="U232" i="3"/>
  <c r="V232" i="3" s="1"/>
  <c r="W232" i="3" s="1"/>
  <c r="T232" i="3" s="1"/>
  <c r="H214" i="3"/>
  <c r="I214" i="3" s="1"/>
  <c r="J214" i="3" s="1"/>
  <c r="G214" i="3" s="1"/>
  <c r="H218" i="3"/>
  <c r="I218" i="3" s="1"/>
  <c r="J218" i="3" s="1"/>
  <c r="H219" i="3"/>
  <c r="I219" i="3" s="1"/>
  <c r="J219" i="3" s="1"/>
  <c r="G219" i="3" s="1"/>
  <c r="H220" i="3"/>
  <c r="I220" i="3" s="1"/>
  <c r="J220" i="3" s="1"/>
  <c r="G220" i="3" s="1"/>
  <c r="H221" i="3"/>
  <c r="I221" i="3" s="1"/>
  <c r="J221" i="3" s="1"/>
  <c r="G221" i="3" s="1"/>
  <c r="U233" i="3"/>
  <c r="V233" i="3" s="1"/>
  <c r="W233" i="3" s="1"/>
  <c r="H222" i="3"/>
  <c r="I222" i="3" s="1"/>
  <c r="J222" i="3" s="1"/>
  <c r="G222" i="3" s="1"/>
  <c r="H223" i="3"/>
  <c r="I223" i="3" s="1"/>
  <c r="J223" i="3" s="1"/>
  <c r="G223" i="3" s="1"/>
  <c r="H224" i="3"/>
  <c r="I224" i="3" s="1"/>
  <c r="J224" i="3" s="1"/>
  <c r="H225" i="3"/>
  <c r="I225" i="3" s="1"/>
  <c r="J225" i="3" s="1"/>
  <c r="G225" i="3" s="1"/>
  <c r="H226" i="3"/>
  <c r="I226" i="3" s="1"/>
  <c r="J226" i="3" s="1"/>
  <c r="G226" i="3" s="1"/>
  <c r="U235" i="3"/>
  <c r="V235" i="3" s="1"/>
  <c r="W235" i="3" s="1"/>
  <c r="T235" i="3" s="1"/>
  <c r="H227" i="3"/>
  <c r="I227" i="3" s="1"/>
  <c r="J227" i="3" s="1"/>
  <c r="G227" i="3" s="1"/>
  <c r="U243" i="3"/>
  <c r="V243" i="3" s="1"/>
  <c r="W243" i="3" s="1"/>
  <c r="T243" i="3" s="1"/>
  <c r="H256" i="3"/>
  <c r="U257" i="3"/>
  <c r="V257" i="3" s="1"/>
  <c r="H257" i="3"/>
  <c r="I257" i="3" s="1"/>
  <c r="J257" i="3" s="1"/>
  <c r="G258" i="3" s="1"/>
  <c r="U258" i="3"/>
  <c r="V258" i="3" s="1"/>
  <c r="W258" i="3" s="1"/>
  <c r="T258" i="3" s="1"/>
  <c r="H258" i="3"/>
  <c r="I258" i="3" s="1"/>
  <c r="J258" i="3" s="1"/>
  <c r="G259" i="3" s="1"/>
  <c r="U259" i="3"/>
  <c r="V259" i="3" s="1"/>
  <c r="W259" i="3" s="1"/>
  <c r="T259" i="3" s="1"/>
  <c r="H259" i="3"/>
  <c r="I259" i="3" s="1"/>
  <c r="J259" i="3" s="1"/>
  <c r="G260" i="3" s="1"/>
  <c r="U260" i="3"/>
  <c r="V260" i="3" s="1"/>
  <c r="H260" i="3"/>
  <c r="I260" i="3" s="1"/>
  <c r="J260" i="3" s="1"/>
  <c r="G261" i="3" s="1"/>
  <c r="U261" i="3"/>
  <c r="V261" i="3" s="1"/>
  <c r="W261" i="3" s="1"/>
  <c r="T261" i="3" s="1"/>
  <c r="H261" i="3"/>
  <c r="I261" i="3" s="1"/>
  <c r="J261" i="3" s="1"/>
  <c r="G262" i="3" s="1"/>
  <c r="U262" i="3"/>
  <c r="V262" i="3" s="1"/>
  <c r="W262" i="3" s="1"/>
  <c r="T262" i="3" s="1"/>
  <c r="U263" i="3"/>
  <c r="V263" i="3" s="1"/>
  <c r="W263" i="3" s="1"/>
  <c r="H267" i="3"/>
  <c r="I267" i="3" s="1"/>
  <c r="J267" i="3" s="1"/>
  <c r="G268" i="3" s="1"/>
  <c r="U264" i="3"/>
  <c r="V264" i="3" s="1"/>
  <c r="W264" i="3" s="1"/>
  <c r="T264" i="3" s="1"/>
  <c r="H268" i="3"/>
  <c r="I268" i="3" s="1"/>
  <c r="J268" i="3" s="1"/>
  <c r="G269" i="3" s="1"/>
  <c r="U265" i="3"/>
  <c r="V265" i="3" s="1"/>
  <c r="W265" i="3" s="1"/>
  <c r="T265" i="3" s="1"/>
  <c r="H269" i="3"/>
  <c r="I269" i="3" s="1"/>
  <c r="J269" i="3" s="1"/>
  <c r="G270" i="3" s="1"/>
  <c r="H270" i="3"/>
  <c r="I270" i="3" s="1"/>
  <c r="J270" i="3" s="1"/>
  <c r="G271" i="3" s="1"/>
  <c r="H271" i="3"/>
  <c r="I271" i="3" s="1"/>
  <c r="J271" i="3" s="1"/>
  <c r="G272" i="3" s="1"/>
  <c r="H272" i="3"/>
  <c r="I272" i="3" s="1"/>
  <c r="J272" i="3" s="1"/>
  <c r="H274" i="3"/>
  <c r="I274" i="3" s="1"/>
  <c r="J274" i="3" s="1"/>
  <c r="G275" i="3" s="1"/>
  <c r="H275" i="3"/>
  <c r="I275" i="3" s="1"/>
  <c r="J275" i="3" s="1"/>
  <c r="G276" i="3" s="1"/>
  <c r="H277" i="3"/>
  <c r="I277" i="3" s="1"/>
  <c r="J277" i="3" s="1"/>
  <c r="G278" i="3" s="1"/>
  <c r="H278" i="3"/>
  <c r="I278" i="3" s="1"/>
  <c r="J278" i="3" s="1"/>
  <c r="G279" i="3" s="1"/>
  <c r="H283" i="3"/>
  <c r="I283" i="3" s="1"/>
  <c r="J283" i="3" s="1"/>
  <c r="H284" i="3"/>
  <c r="I284" i="3" s="1"/>
  <c r="J284" i="3" s="1"/>
  <c r="G285" i="3" s="1"/>
  <c r="H285" i="3"/>
  <c r="I285" i="3" s="1"/>
  <c r="J285" i="3" s="1"/>
  <c r="G286" i="3" s="1"/>
  <c r="H286" i="3"/>
  <c r="I286" i="3" s="1"/>
  <c r="J286" i="3" s="1"/>
  <c r="G287" i="3" s="1"/>
  <c r="U278" i="3"/>
  <c r="V278" i="3" s="1"/>
  <c r="W278" i="3" s="1"/>
  <c r="H287" i="3"/>
  <c r="I287" i="3" s="1"/>
  <c r="J287" i="3" s="1"/>
  <c r="G288" i="3" s="1"/>
  <c r="U279" i="3"/>
  <c r="V279" i="3" s="1"/>
  <c r="W279" i="3" s="1"/>
  <c r="T279" i="3" s="1"/>
  <c r="U282" i="3"/>
  <c r="V282" i="3" s="1"/>
  <c r="W282" i="3"/>
  <c r="H289" i="3"/>
  <c r="I289" i="3" s="1"/>
  <c r="J289" i="3" s="1"/>
  <c r="G290" i="3" s="1"/>
  <c r="U283" i="3"/>
  <c r="V283" i="3" s="1"/>
  <c r="W283" i="3" s="1"/>
  <c r="T283" i="3" s="1"/>
  <c r="U284" i="3"/>
  <c r="V284" i="3" s="1"/>
  <c r="W284" i="3" s="1"/>
  <c r="T284" i="3" s="1"/>
  <c r="U285" i="3"/>
  <c r="V285" i="3" s="1"/>
  <c r="W285" i="3" s="1"/>
  <c r="T285" i="3" s="1"/>
  <c r="H291" i="3"/>
  <c r="I291" i="3" s="1"/>
  <c r="J291" i="3" s="1"/>
  <c r="G292" i="3" s="1"/>
  <c r="H292" i="3"/>
  <c r="I292" i="3" s="1"/>
  <c r="U289" i="3"/>
  <c r="V289" i="3" s="1"/>
  <c r="W289" i="3" s="1"/>
  <c r="T289" i="3" s="1"/>
  <c r="H297" i="3"/>
  <c r="I297" i="3" s="1"/>
  <c r="J297" i="3" s="1"/>
  <c r="G298" i="3" s="1"/>
  <c r="H298" i="3"/>
  <c r="I298" i="3" s="1"/>
  <c r="J298" i="3" s="1"/>
  <c r="G299" i="3" s="1"/>
  <c r="U290" i="3"/>
  <c r="V290" i="3" s="1"/>
  <c r="W290" i="3" s="1"/>
  <c r="T290" i="3" s="1"/>
  <c r="H300" i="3"/>
  <c r="I300" i="3" s="1"/>
  <c r="J300" i="3" s="1"/>
  <c r="H303" i="3"/>
  <c r="I303" i="3" s="1"/>
  <c r="J303" i="3" s="1"/>
  <c r="G304" i="3" s="1"/>
  <c r="H304" i="3"/>
  <c r="I304" i="3" s="1"/>
  <c r="J304" i="3" s="1"/>
  <c r="H307" i="3"/>
  <c r="I307" i="3" s="1"/>
  <c r="J307" i="3" s="1"/>
  <c r="G308" i="3" s="1"/>
  <c r="H308" i="3"/>
  <c r="I308" i="3" s="1"/>
  <c r="J308" i="3" s="1"/>
  <c r="H309" i="3"/>
  <c r="I309" i="3" s="1"/>
  <c r="J309" i="3" s="1"/>
  <c r="G310" i="3" s="1"/>
  <c r="H310" i="3"/>
  <c r="I310" i="3" s="1"/>
  <c r="J310" i="3" s="1"/>
  <c r="G311" i="3" s="1"/>
  <c r="U297" i="3"/>
  <c r="T297" i="3" s="1"/>
  <c r="H311" i="3"/>
  <c r="I311" i="3" s="1"/>
  <c r="J311" i="3" s="1"/>
  <c r="U298" i="3"/>
  <c r="T298" i="3" s="1"/>
  <c r="H312" i="3"/>
  <c r="I312" i="3" s="1"/>
  <c r="J312" i="3" s="1"/>
  <c r="G313" i="3" s="1"/>
  <c r="U299" i="3"/>
  <c r="H313" i="3"/>
  <c r="I313" i="3" s="1"/>
  <c r="J313" i="3" s="1"/>
  <c r="G314" i="3" s="1"/>
  <c r="U300" i="3"/>
  <c r="T300" i="3" s="1"/>
  <c r="H314" i="3"/>
  <c r="I314" i="3" s="1"/>
  <c r="J314" i="3" s="1"/>
  <c r="H315" i="3"/>
  <c r="I315" i="3" s="1"/>
  <c r="J315" i="3" s="1"/>
  <c r="G316" i="3" s="1"/>
  <c r="H316" i="3"/>
  <c r="I316" i="3" s="1"/>
  <c r="J316" i="3" s="1"/>
  <c r="H319" i="3"/>
  <c r="I319" i="3" s="1"/>
  <c r="J319" i="3" s="1"/>
  <c r="G320" i="3" s="1"/>
  <c r="J321" i="3"/>
  <c r="H322" i="3"/>
  <c r="I322" i="3" s="1"/>
  <c r="J322" i="3" s="1"/>
  <c r="G323" i="3" s="1"/>
  <c r="H324" i="3"/>
  <c r="I324" i="3" s="1"/>
  <c r="J324" i="3" s="1"/>
  <c r="G325" i="3" s="1"/>
  <c r="H326" i="3"/>
  <c r="I326" i="3" s="1"/>
  <c r="J326" i="3" s="1"/>
  <c r="G327" i="3" s="1"/>
  <c r="H328" i="3"/>
  <c r="I328" i="3" s="1"/>
  <c r="J328" i="3" s="1"/>
  <c r="G329" i="3" s="1"/>
  <c r="H330" i="3"/>
  <c r="I330" i="3" s="1"/>
  <c r="J330" i="3" s="1"/>
  <c r="G331" i="3" s="1"/>
  <c r="H331" i="3"/>
  <c r="I331" i="3" s="1"/>
  <c r="J331" i="3" s="1"/>
  <c r="H332" i="3"/>
  <c r="I332" i="3" s="1"/>
  <c r="J332" i="3" s="1"/>
  <c r="H333" i="3"/>
  <c r="I333" i="3" s="1"/>
  <c r="J333" i="3" s="1"/>
  <c r="G334" i="3" s="1"/>
  <c r="H334" i="3"/>
  <c r="I334" i="3" s="1"/>
  <c r="J334" i="3" s="1"/>
  <c r="H335" i="3"/>
  <c r="I335" i="3" s="1"/>
  <c r="J335" i="3" s="1"/>
  <c r="G336" i="3" s="1"/>
  <c r="G274" i="3" l="1"/>
  <c r="V55" i="3"/>
  <c r="V49" i="3"/>
</calcChain>
</file>

<file path=xl/sharedStrings.xml><?xml version="1.0" encoding="utf-8"?>
<sst xmlns="http://schemas.openxmlformats.org/spreadsheetml/2006/main" count="1643" uniqueCount="707">
  <si>
    <t>EDLP - EVERY DAY LOW PRICING 16 OZ CANS</t>
  </si>
  <si>
    <t>Shock Top Family 24/16 oz Can 4 Packs</t>
  </si>
  <si>
    <t>Michelob Ultra 24/16 oz Can 4 Packs</t>
  </si>
  <si>
    <t>Land Shark 24/16 oz Can 4 Packs</t>
  </si>
  <si>
    <t>Bud Light Platinum 24/16 oz Can 4 Packs</t>
  </si>
  <si>
    <t>Bud Light Lime 24/16 oz Can 4 Packs</t>
  </si>
  <si>
    <t>Stella Cidre 1/6 Barrel</t>
  </si>
  <si>
    <t>Stony Creek 12 Pack Cans</t>
  </si>
  <si>
    <t>Heineken 16 oz Cans</t>
  </si>
  <si>
    <t>Goose Island 12 Pack Bottles</t>
  </si>
  <si>
    <t>Bud Ice 15/25oz Cans</t>
  </si>
  <si>
    <t>Budweiser 1/6 Barrel</t>
  </si>
  <si>
    <t>COST</t>
  </si>
  <si>
    <t>EDLP - EVERY DAY LOW PRICING</t>
  </si>
  <si>
    <t>Michelob Ultra 20 Pack Bottles</t>
  </si>
  <si>
    <t>Stella Cidre 16oz Cans</t>
  </si>
  <si>
    <t>Natural Ice 18/16 oz Cans</t>
  </si>
  <si>
    <t>Long Trail Loose Bottles</t>
  </si>
  <si>
    <t>Goose Island IPA 16oz Cans</t>
  </si>
  <si>
    <t>Busch Family 18/16 oz Cans</t>
  </si>
  <si>
    <t>Goose Island IPA 1/6 Barrel</t>
  </si>
  <si>
    <t>Bud &amp; Bud Light 30 Pack Cans</t>
  </si>
  <si>
    <t>Return
Date</t>
  </si>
  <si>
    <t>SAVE</t>
  </si>
  <si>
    <t>12/40 oz Bottles</t>
  </si>
  <si>
    <t>King Cobra</t>
  </si>
  <si>
    <t>15/24 - 25 oz 3 Pack Cans</t>
  </si>
  <si>
    <t>Earthquake High Gravity</t>
  </si>
  <si>
    <t>MALTS</t>
  </si>
  <si>
    <t>24/12 oz 4/6 Bottles</t>
  </si>
  <si>
    <t>REDBRIDGE Gluten Free Beer made from Sorghum</t>
  </si>
  <si>
    <t>12 oz 4/6 Bottles</t>
  </si>
  <si>
    <t>Ultimate Light</t>
  </si>
  <si>
    <t>Pale Ale</t>
  </si>
  <si>
    <t>IPA</t>
  </si>
  <si>
    <t>Lager</t>
  </si>
  <si>
    <t xml:space="preserve">Omission  </t>
  </si>
  <si>
    <t>NEW BELGIUM BREWING GLUTINY</t>
  </si>
  <si>
    <t>GLUTEN REDUCED  BEERS</t>
  </si>
  <si>
    <t>***St. Pauli Girl N.A.</t>
  </si>
  <si>
    <t>2-12 Pack Cans</t>
  </si>
  <si>
    <t>**Strongbow Gold Cider</t>
  </si>
  <si>
    <t xml:space="preserve">24/16 oz 6/4 Cans    </t>
  </si>
  <si>
    <t xml:space="preserve"> </t>
  </si>
  <si>
    <t>O'Doul's Amber Ale</t>
  </si>
  <si>
    <t>EDLP</t>
  </si>
  <si>
    <t>Stella Artois Cidre</t>
  </si>
  <si>
    <t>CIDERS / GLUTEN FREE</t>
  </si>
  <si>
    <t>O'Doul's Non Alcoholic Brew</t>
  </si>
  <si>
    <t>**24/12 oz  4/6 Bottles</t>
  </si>
  <si>
    <t>Buckler</t>
  </si>
  <si>
    <t>24/12 oz 4/6 Cans</t>
  </si>
  <si>
    <t>Busch N.A.</t>
  </si>
  <si>
    <t>BEER / NA</t>
  </si>
  <si>
    <t>Gold</t>
  </si>
  <si>
    <t>2-12 Pack Bottles</t>
  </si>
  <si>
    <t>Uva (Grape)</t>
  </si>
  <si>
    <t>Sour Apple</t>
  </si>
  <si>
    <t>***St. Pauli Girl</t>
  </si>
  <si>
    <t xml:space="preserve">24/14.9 oz 6/4 Cans </t>
  </si>
  <si>
    <t>Frost</t>
  </si>
  <si>
    <t>**Murphy's Irish Stout</t>
  </si>
  <si>
    <t>Watermelon</t>
  </si>
  <si>
    <t>15/24 oz Cans</t>
  </si>
  <si>
    <t>Fruit Punch</t>
  </si>
  <si>
    <t>12 oz 4/6 Bottle</t>
  </si>
  <si>
    <t>12/24 oz Cans</t>
  </si>
  <si>
    <t xml:space="preserve">Four Loko  </t>
  </si>
  <si>
    <t>Ichiban</t>
  </si>
  <si>
    <t>Kirin</t>
  </si>
  <si>
    <t>18 Pack Loose Bottles</t>
  </si>
  <si>
    <t>Hard Tea</t>
  </si>
  <si>
    <t>2-12 Pack  Cans</t>
  </si>
  <si>
    <t>**Heineken Light</t>
  </si>
  <si>
    <t>15/25 oz Cans</t>
  </si>
  <si>
    <t>12/22 oz Bottles</t>
  </si>
  <si>
    <t>24/8 oz 2-12 Pack Slimline Cans</t>
  </si>
  <si>
    <t>12/24 oz  Cans</t>
  </si>
  <si>
    <t>24/7 oz 4/6 Bottles</t>
  </si>
  <si>
    <t>24/16 oz 4/6 Cans</t>
  </si>
  <si>
    <t>24/12 oz Suitcase Cans</t>
  </si>
  <si>
    <t>24/12 oz 4/6  Cans</t>
  </si>
  <si>
    <t>24/12 oz Loose Bottles</t>
  </si>
  <si>
    <t>**Heineken</t>
  </si>
  <si>
    <t>24/12 oz Suitcase</t>
  </si>
  <si>
    <t>**Amstel Light</t>
  </si>
  <si>
    <t>MALTERNATIVES</t>
  </si>
  <si>
    <t>BEER / IMPORT</t>
  </si>
  <si>
    <t>Resale</t>
  </si>
  <si>
    <t>Cost</t>
  </si>
  <si>
    <t>#</t>
  </si>
  <si>
    <t>Sugg</t>
  </si>
  <si>
    <t>Case</t>
  </si>
  <si>
    <t>Description</t>
  </si>
  <si>
    <t>Item</t>
  </si>
  <si>
    <t>24/12 oz  4/6 Bottles</t>
  </si>
  <si>
    <t>24/12 oz  4/6 Cans</t>
  </si>
  <si>
    <t>24/16 oz  6/4 Cans</t>
  </si>
  <si>
    <t># No Filter IPA</t>
  </si>
  <si>
    <t>Yuengling Black &amp; Tan</t>
  </si>
  <si>
    <t>THOMAS HOOKER BREWING COMPANY  (BLOOMFIELD, CONNECTICUT)</t>
  </si>
  <si>
    <t>24/16 oz 6/4 Cans</t>
  </si>
  <si>
    <t>24/12 oz  Snug Pack Bottles</t>
  </si>
  <si>
    <t>Yuengling Light Lager</t>
  </si>
  <si>
    <t xml:space="preserve">24/16 oz 4/6 Cans    </t>
  </si>
  <si>
    <t>Yuengling Lager</t>
  </si>
  <si>
    <t>Ruffled Feathers NE IPA</t>
  </si>
  <si>
    <t>D.G. YUENGLING</t>
  </si>
  <si>
    <t>Cranky IPA</t>
  </si>
  <si>
    <t>2/15 Pack 12 oz Cans</t>
  </si>
  <si>
    <t>STONY CREEK BREWERY  (BRANFORD, CONNECTICUT)</t>
  </si>
  <si>
    <t>Belgian White</t>
  </si>
  <si>
    <t xml:space="preserve">SHOCK TOP </t>
  </si>
  <si>
    <t>BEER / CRAFT</t>
  </si>
  <si>
    <t>REVIVAL BREWING COMPANY (PROVIDENCE, RHODE ISLAND)</t>
  </si>
  <si>
    <t>24/12 oz 6/4 Cans</t>
  </si>
  <si>
    <t>Cloudbreak DIPA</t>
  </si>
  <si>
    <t>Subduction IPA</t>
  </si>
  <si>
    <t>Libation Coffee Stout</t>
  </si>
  <si>
    <t>Export Ale</t>
  </si>
  <si>
    <t xml:space="preserve">Lonesome Boatman </t>
  </si>
  <si>
    <t>SHIPYARD BREWING COMPANY</t>
  </si>
  <si>
    <t>OUTER LIGHT BREWING COMPANY (GROTON, CONNECTICUT)</t>
  </si>
  <si>
    <t>Mountain IPA</t>
  </si>
  <si>
    <t>Mountain Ale</t>
  </si>
  <si>
    <t>THE SHED BREWERY</t>
  </si>
  <si>
    <t>Flying Jenny EPA</t>
  </si>
  <si>
    <t>24/12 oz  6/4 Cans</t>
  </si>
  <si>
    <t>Captain's Daughter</t>
  </si>
  <si>
    <t>GREY SAIL  BREWING (WESTERLY, RHODE ISLAND)</t>
  </si>
  <si>
    <t>Free Flow IPA</t>
  </si>
  <si>
    <t>Whale's Tale Pale Ale</t>
  </si>
  <si>
    <t>CISCO BREWERS  (NANTUCKET, MASS)</t>
  </si>
  <si>
    <t>OTTER CREEK BREWERY  (NL County Only)</t>
  </si>
  <si>
    <t>LOCAL CRAFT BEER</t>
  </si>
  <si>
    <t>Voodoo Ranger Imperial IPA</t>
  </si>
  <si>
    <t>Voodoo Ranger IPA</t>
  </si>
  <si>
    <t>Fat Tire Belgian White</t>
  </si>
  <si>
    <t xml:space="preserve">Fat Tire Amber Ale   </t>
  </si>
  <si>
    <t xml:space="preserve">NEW BELGIUM BREWING COMPANY   </t>
  </si>
  <si>
    <t>312 Urban Wheat Ale</t>
  </si>
  <si>
    <t>GOOSE ISLAND</t>
  </si>
  <si>
    <t>Survival Variety Pack</t>
  </si>
  <si>
    <t>GOLDEN ROAD</t>
  </si>
  <si>
    <t xml:space="preserve">18 Pack Cans                                       </t>
  </si>
  <si>
    <t>Trail Hopper IPA</t>
  </si>
  <si>
    <t>ELYSIAN</t>
  </si>
  <si>
    <t>Ale</t>
  </si>
  <si>
    <t>LONG TRAIL BREWING COMPANY</t>
  </si>
  <si>
    <t>Toasted Lager</t>
  </si>
  <si>
    <t>Mosaic</t>
  </si>
  <si>
    <t>Island Hopper Variety Pack</t>
  </si>
  <si>
    <t>Hoptical Illusion IPA</t>
  </si>
  <si>
    <t xml:space="preserve">BLUE POINT BREWING COMPANY                                     </t>
  </si>
  <si>
    <t>Hanalei IPA</t>
  </si>
  <si>
    <t>Long Board Lager</t>
  </si>
  <si>
    <t>KONA BREWING COMPANY</t>
  </si>
  <si>
    <t xml:space="preserve">18 Pack Cans                                                 </t>
  </si>
  <si>
    <t>15/25 oz Cans  *8%</t>
  </si>
  <si>
    <t xml:space="preserve">Natty Daddy </t>
  </si>
  <si>
    <t xml:space="preserve">18 Pack Loose Bottles                            </t>
  </si>
  <si>
    <t xml:space="preserve">30 Pack Cans  </t>
  </si>
  <si>
    <t>15/22 oz Bottles</t>
  </si>
  <si>
    <t>18/16 oz Cans</t>
  </si>
  <si>
    <t>Bud Light Lime</t>
  </si>
  <si>
    <t>Natural Ice</t>
  </si>
  <si>
    <t>15/18 oz  Bottles</t>
  </si>
  <si>
    <t>20 Pack Bottles</t>
  </si>
  <si>
    <t>Natural Light</t>
  </si>
  <si>
    <t>24/16 oz 3/8 Alum Bottles</t>
  </si>
  <si>
    <t>24/16 oz 2/12 Alum Bottles</t>
  </si>
  <si>
    <t xml:space="preserve">24/16 oz Loose Alum Bottles </t>
  </si>
  <si>
    <t xml:space="preserve">18 Pack Loose Bottles                               </t>
  </si>
  <si>
    <t xml:space="preserve">Michelob Ultra  Amber </t>
  </si>
  <si>
    <t>30 Pack Cans</t>
  </si>
  <si>
    <t>24/16 oz Loose Alum Bottles</t>
  </si>
  <si>
    <t xml:space="preserve">18 Pack Cans  </t>
  </si>
  <si>
    <t>Michelob Ultra</t>
  </si>
  <si>
    <t>18 Pack Cans</t>
  </si>
  <si>
    <t>24/12 oz  Loose Bottles</t>
  </si>
  <si>
    <t>Michelob Light</t>
  </si>
  <si>
    <t>Bud Light</t>
  </si>
  <si>
    <t>Michelob</t>
  </si>
  <si>
    <t xml:space="preserve">30 Pack Cans </t>
  </si>
  <si>
    <t>Bud Ice</t>
  </si>
  <si>
    <t>Budweiser Select 55</t>
  </si>
  <si>
    <t xml:space="preserve">18/16 oz Cans                            </t>
  </si>
  <si>
    <t>Budweiser Select</t>
  </si>
  <si>
    <t>Bud Chelada 24/16 oz Cans</t>
  </si>
  <si>
    <t>24/12 oz 4/6 Can</t>
  </si>
  <si>
    <t xml:space="preserve">24/8 oz 2-12 Pack Slimline Cans    </t>
  </si>
  <si>
    <t>Busch Light</t>
  </si>
  <si>
    <t xml:space="preserve">18/16 oz Cans                      </t>
  </si>
  <si>
    <t xml:space="preserve">18 Pack Loose Bottles                                 </t>
  </si>
  <si>
    <t>Busch</t>
  </si>
  <si>
    <t>18 Pack Slimline Cans</t>
  </si>
  <si>
    <t xml:space="preserve">24/16 oz 6/4 Cans   </t>
  </si>
  <si>
    <t>Bud Light Platinum</t>
  </si>
  <si>
    <t>Budweiser</t>
  </si>
  <si>
    <t>Beer / Domestic</t>
  </si>
  <si>
    <t>Goose Island Bourbon County Stout 1/6 Barrel</t>
  </si>
  <si>
    <t>Goose Island Bourbon County Stout 16.9oz Bottle</t>
  </si>
  <si>
    <t>Goose Island Bourbon County Stout 12/16.9oz Bottles</t>
  </si>
  <si>
    <t>Revival Dogwatch Ale 1/6 Barrel</t>
  </si>
  <si>
    <t>New Belgium Voodoo Ranger Passion Imperial IPA 1/2 Barrel</t>
  </si>
  <si>
    <t>New Belgium Trippel 1/2 Barrel</t>
  </si>
  <si>
    <t>New Belgium Transatlantic Kreik 1/2 Barrel</t>
  </si>
  <si>
    <t>New Belgium Love Blackberry Oscar 1/2 Barrel</t>
  </si>
  <si>
    <t>New Belgium Le Terroir 1/2 Barrel</t>
  </si>
  <si>
    <t>New Belgium La Folie 1/2 Barrel</t>
  </si>
  <si>
    <t>New Belgium French Oak Saison 1/2 Barrel</t>
  </si>
  <si>
    <t>New Belgium Clutch 1/2 Barrel</t>
  </si>
  <si>
    <t>New Belgium Reserve Sour 1/2 Barrel</t>
  </si>
  <si>
    <t>New Belgium Abbey 1/2 Barrel</t>
  </si>
  <si>
    <t>New Belgium 1554 Black Lager 1/2 Barrel</t>
  </si>
  <si>
    <t xml:space="preserve"> Sugg Resale</t>
  </si>
  <si>
    <t>Revival Brewing - Providence Rhode Island</t>
  </si>
  <si>
    <t>Outer Light Brewing Company - Groton Connecticut</t>
  </si>
  <si>
    <t>Grey Sail Brewing - Westerly Rhode Island</t>
  </si>
  <si>
    <t>Cisco Brewing Company - Nantucket Mass</t>
  </si>
  <si>
    <t>LOCAL CRAFT</t>
  </si>
  <si>
    <t>***Windham  County Only                                    **Lower New London County Only</t>
  </si>
  <si>
    <t>Stella Artois Cidre 1/6 Barrel</t>
  </si>
  <si>
    <t>Stella Artois Cidre 1/2 Barrel</t>
  </si>
  <si>
    <t>CIDER</t>
  </si>
  <si>
    <t>**Murphy's Irish Stout 30 Liter Barrel</t>
  </si>
  <si>
    <t>Kirin Ichiban 1/4 Bbl (NL County Only)</t>
  </si>
  <si>
    <t>Goose Island Sofie 1/6 Barrel</t>
  </si>
  <si>
    <t>Goose Island Matilda 1/6 Barrel</t>
  </si>
  <si>
    <t>IMPORT</t>
  </si>
  <si>
    <t>Shock Top Belgian White Ale 1/6  Barrel</t>
  </si>
  <si>
    <t>Goose Island IPA 1/2 Barrel</t>
  </si>
  <si>
    <t>Shock Top Belgian White Ale 1/2  Barrel</t>
  </si>
  <si>
    <t>Goose Island 312 Urban Wheat 1/2 Barrel</t>
  </si>
  <si>
    <t>Shipyard Old Thumper 1/6 Barrel</t>
  </si>
  <si>
    <t xml:space="preserve">Golden Road Wolf Pup Session IPA 1/6 Barrel   </t>
  </si>
  <si>
    <t>Shipyard Monkey Fist IPA 1/6 Barrel</t>
  </si>
  <si>
    <t xml:space="preserve">Shipyard Export Ale 1/6 Barrel  </t>
  </si>
  <si>
    <t xml:space="preserve">Golden Road Wolf Among Weeds IPA 1/2 Barrel   </t>
  </si>
  <si>
    <t>Shed Mountain Ale 1/6 Barrel</t>
  </si>
  <si>
    <t xml:space="preserve">Elysian Space Dust IPA 1/6 Barrel  </t>
  </si>
  <si>
    <t xml:space="preserve">Elysian Space Dust IPA 1/2 Barrel   </t>
  </si>
  <si>
    <t>Blue Point Toasted Lager 1/6 Barrel</t>
  </si>
  <si>
    <t>Blue Point Toasted Lager 1/2 Barrel</t>
  </si>
  <si>
    <t>New Belgium Voodoo Ranger 1/2 Barrel</t>
  </si>
  <si>
    <t>New Belgium Juicy Haze 1/6 Barrel</t>
  </si>
  <si>
    <t>New Belgium Juicy Haze 1/2 Barrel</t>
  </si>
  <si>
    <t>New Belgium Fat Tire Belgian White 1/2 Barrel</t>
  </si>
  <si>
    <t xml:space="preserve">New Belgium Fat Tire Amber Ale 1/6 Barrel   </t>
  </si>
  <si>
    <t xml:space="preserve">New Belgium Fat Tire Amber Ale 1/2 Barrel    </t>
  </si>
  <si>
    <t>CRAFT</t>
  </si>
  <si>
    <t>Yuengling Light Lager Slim 1/4 Barrel</t>
  </si>
  <si>
    <t>Mystic Seaport Pale Ale 1/6 Barrel</t>
  </si>
  <si>
    <t>Mystic Seaport Pale Ale 1/2 Barrel</t>
  </si>
  <si>
    <t>Yuengling Slim 1/4 Barrel</t>
  </si>
  <si>
    <t>Yuengling 1/2 Barrel</t>
  </si>
  <si>
    <t>Michelob Ultra 1/6 Barrel</t>
  </si>
  <si>
    <t>Michelob Ultra 1/2 Barrel</t>
  </si>
  <si>
    <t>Long Trail Ale 1/6 Barrel</t>
  </si>
  <si>
    <t>Natural Light 1/2 Barrel</t>
  </si>
  <si>
    <t>Busch 1/2 Barrel</t>
  </si>
  <si>
    <t>Budweiser Select 1/2 Barrel</t>
  </si>
  <si>
    <t>Bud Light 1/4 Barrel</t>
  </si>
  <si>
    <t>Bud Light 1/2 Barrel</t>
  </si>
  <si>
    <t>Kona Big Wave 1/6 Barrel</t>
  </si>
  <si>
    <t>Kona Big Wave 1/2 Barrel</t>
  </si>
  <si>
    <t>Budweiser 1/2 Barrel</t>
  </si>
  <si>
    <t>DOMESTIC</t>
  </si>
  <si>
    <t>Sugg Resale</t>
  </si>
  <si>
    <t>ON HAND</t>
  </si>
  <si>
    <t>ITEM #</t>
  </si>
  <si>
    <t>Levine Distributing Company</t>
  </si>
  <si>
    <t>15 Stott Avenue</t>
  </si>
  <si>
    <t>Norwich,  Ct  06360</t>
  </si>
  <si>
    <t>860-889-5263</t>
  </si>
  <si>
    <t>(fax) 860-887-4368</t>
  </si>
  <si>
    <t>Cisco Family 12 Pack Cans</t>
  </si>
  <si>
    <t>Michelob Ultra Pure Gold</t>
  </si>
  <si>
    <t>24/12 oz Big White Box</t>
  </si>
  <si>
    <t>2-15 Pack Cans</t>
  </si>
  <si>
    <t>Long Trail Ale 1/2 Barrel</t>
  </si>
  <si>
    <t>Stony Creek Foxwoods Lager 1/2 Barrel</t>
  </si>
  <si>
    <t>136.36</t>
  </si>
  <si>
    <t>Gripah IPA</t>
  </si>
  <si>
    <t>Long Trail Vermont IPA 1/6 Barrel</t>
  </si>
  <si>
    <t>Stony Creek Foxwoods IPA 1/2 Barrel</t>
  </si>
  <si>
    <t>Stony Creek Foxwoods IPA 1/6 Barrel</t>
  </si>
  <si>
    <t>Epicure Brewing Company - Norwich Connecticut</t>
  </si>
  <si>
    <t>Damned Yankee IPA 1/2 Barrel</t>
  </si>
  <si>
    <t>Damned Yankee IPA 1/6 Barrel</t>
  </si>
  <si>
    <t>Stay Pretty Blonde Ale 1/2 Barrel</t>
  </si>
  <si>
    <t>Stay Pretty Blonde Ale 1/6 Barrel</t>
  </si>
  <si>
    <t>Lightning Struck Twice Oatmeal Stout 1/6 Barrel</t>
  </si>
  <si>
    <t>24/12 oz Big Red Box</t>
  </si>
  <si>
    <t>24/12 oz Big Blue Box</t>
  </si>
  <si>
    <t>Bud Light Orange</t>
  </si>
  <si>
    <t>Vermont IPA</t>
  </si>
  <si>
    <t>Dave's Coffee Stout</t>
  </si>
  <si>
    <t>Lightning Struck Twice Oatmeal Stout 1/2 Barrel</t>
  </si>
  <si>
    <t>Lime-A-Rita 8%</t>
  </si>
  <si>
    <t>Mango-Rita 8%</t>
  </si>
  <si>
    <t>Straw-Ber-Rita 8%</t>
  </si>
  <si>
    <t xml:space="preserve">Watermelon-a-Rita 8%  </t>
  </si>
  <si>
    <t>Bell's Two Hearted Ale 1/2 Barrel</t>
  </si>
  <si>
    <t xml:space="preserve">BELL'S BREWING                                  </t>
  </si>
  <si>
    <t>Amber Ale</t>
  </si>
  <si>
    <t xml:space="preserve"> LAND SHARK LAGER</t>
  </si>
  <si>
    <t>BDubs APA 1/2 Barrel</t>
  </si>
  <si>
    <t>BDubs APA 1/6 Barrel</t>
  </si>
  <si>
    <t>Golden Road Bloomin' Blonde 1/2 Barrel</t>
  </si>
  <si>
    <t xml:space="preserve">24/12 oz Suitcase                         </t>
  </si>
  <si>
    <t>IPA Variety Pack</t>
  </si>
  <si>
    <t xml:space="preserve">Arnold Palmer Hard Tea </t>
  </si>
  <si>
    <t>Stony Creek Nitro Stony Joe 1/2 Barrel</t>
  </si>
  <si>
    <t>Stony Creek Lichtenlizzy 1/2 Barrel</t>
  </si>
  <si>
    <t>Stony Creek Hibiscus Ginger Gose 1/2 Barrel</t>
  </si>
  <si>
    <t>Stony Creek Crankenstein 1/2 Barrel</t>
  </si>
  <si>
    <t xml:space="preserve">BELL'S BREWING                            </t>
  </si>
  <si>
    <t xml:space="preserve">Yuengling Golden Pilsner </t>
  </si>
  <si>
    <t>Gasolina</t>
  </si>
  <si>
    <t>Super Duper Double Citra</t>
  </si>
  <si>
    <t>Heineken Family 18 Pack Bottles</t>
  </si>
  <si>
    <t xml:space="preserve"> DEEP DISCOUNT ITEMS</t>
  </si>
  <si>
    <t>Wheelhouse</t>
  </si>
  <si>
    <t>Finnegan Dealt It Irish Red 1/6 Barrel</t>
  </si>
  <si>
    <t>Budweiser Select &amp; Select 55 30 Pack Cans</t>
  </si>
  <si>
    <t>Bud Family 12 Pack Bottles &amp; Cans</t>
  </si>
  <si>
    <t>Red</t>
  </si>
  <si>
    <t>Goose IPA 1/6 Barrel</t>
  </si>
  <si>
    <t>Goose Island Bourbon County Wheat Wine 12/16.9</t>
  </si>
  <si>
    <t>Stony Creek Double Ruffled 1/2 Barrel</t>
  </si>
  <si>
    <t>Daily Dose</t>
  </si>
  <si>
    <t>Goose Island Bourbon County Wheat Wine 16.9oz Bottle</t>
  </si>
  <si>
    <t>Goose Island Bourbon County Midnight Orange 16.9oz Bottle</t>
  </si>
  <si>
    <t>2-15 Pack 12oz Cans</t>
  </si>
  <si>
    <t>Bell's Two Hearted Ale Slim 1/4 Barrel</t>
  </si>
  <si>
    <t>Grey Sail Wheelhouse Series 1/2 Barrel</t>
  </si>
  <si>
    <t>Grey Sail Wheelhouse Series 1/6 Barrel</t>
  </si>
  <si>
    <t>The IPA</t>
  </si>
  <si>
    <t>Full Cord Variety Pack</t>
  </si>
  <si>
    <t>18/16 oz 2/9 Pack</t>
  </si>
  <si>
    <t>Blue Point The IPA 1/6 Barrel</t>
  </si>
  <si>
    <t>Next Coast IPA</t>
  </si>
  <si>
    <t>Blue Point Shore Thing 1/2 Barrel</t>
  </si>
  <si>
    <t>Goose Island Next Coast IPA 1/6 Barrel</t>
  </si>
  <si>
    <t>**Heineken 0.0</t>
  </si>
  <si>
    <t>Limbo IPA</t>
  </si>
  <si>
    <t>Epicure Finnegan Dealt It Irish Red 1/2 Barrel</t>
  </si>
  <si>
    <t>Rita Family 12 Pack 8oz Cans</t>
  </si>
  <si>
    <t>Naturday's</t>
  </si>
  <si>
    <t>Hard Seltzer</t>
  </si>
  <si>
    <t>Press Premium Alcohol Seltzer</t>
  </si>
  <si>
    <t>Grapefruit Cardamom 12 oz 4/6 Slim Cans</t>
  </si>
  <si>
    <t>Blackberry Hibiscus 12 oz 4/6 Slim Cans</t>
  </si>
  <si>
    <t>Pomegranite Ginger 12 oz 4/6 Slim Cans</t>
  </si>
  <si>
    <t>Lime Lemongrass 12 oz 4/6 Slim Cans</t>
  </si>
  <si>
    <t>Variety 2-12 Pack Cans</t>
  </si>
  <si>
    <t>Goose Island Next Coast IPA 1/2 Barrel</t>
  </si>
  <si>
    <t>24/12 oz 4/6 Pack Cans</t>
  </si>
  <si>
    <t>Press Premium Alcohol Seltzer 4%</t>
  </si>
  <si>
    <t>Two Hearted IPA</t>
  </si>
  <si>
    <t>Space Dust IPA</t>
  </si>
  <si>
    <t>Wolf Pup Session IPA</t>
  </si>
  <si>
    <t>Big Wave Golden Ale</t>
  </si>
  <si>
    <t>Double Bag Altbier</t>
  </si>
  <si>
    <t>Green Blaze IPA</t>
  </si>
  <si>
    <t>LIMBO IPA</t>
  </si>
  <si>
    <t>Yuengling Traditional Lager</t>
  </si>
  <si>
    <t>Flagship Cream Ale</t>
  </si>
  <si>
    <t>Pour Judgement IPA</t>
  </si>
  <si>
    <t>Night Swim'ah Belgian Wheat</t>
  </si>
  <si>
    <t>Dock Time Amber Ale</t>
  </si>
  <si>
    <t>Little Cranky Session IPA</t>
  </si>
  <si>
    <t>Big Cranky DIPA</t>
  </si>
  <si>
    <t>Stony Joe Golden Mocha Stout</t>
  </si>
  <si>
    <t>Stony Joe Golden Stout</t>
  </si>
  <si>
    <t>Naturday's Strawberry Lemonade + Natty</t>
  </si>
  <si>
    <t>Kona Big Wave 16oz Cans</t>
  </si>
  <si>
    <t>Rocky Point Red</t>
  </si>
  <si>
    <t>Daily Dose IPA</t>
  </si>
  <si>
    <t>Domestic Beer</t>
  </si>
  <si>
    <t>CRAFT BEER</t>
  </si>
  <si>
    <t>Omission</t>
  </si>
  <si>
    <t>Be Hoppy IPA 13.2 Gallon Barrel</t>
  </si>
  <si>
    <t>Be Hoppy IPA 1/6 Barrel</t>
  </si>
  <si>
    <t>Kirin Ichiban</t>
  </si>
  <si>
    <t>Mosaic IPA</t>
  </si>
  <si>
    <t>Shore Thing Lager</t>
  </si>
  <si>
    <t>Wolf Pup IPA</t>
  </si>
  <si>
    <t>Matilda Farmhouse Ale</t>
  </si>
  <si>
    <t>Sofie Farmhouse Ale</t>
  </si>
  <si>
    <t>Long Board Island Lager</t>
  </si>
  <si>
    <t>Captain's Daughter DIPA</t>
  </si>
  <si>
    <t>Wheelhouse (Rotating)</t>
  </si>
  <si>
    <t>Lonesome Boatman Ale</t>
  </si>
  <si>
    <t>Night Swim'ah Belgian Wit</t>
  </si>
  <si>
    <t>Pinky Swear Berliner Weisse</t>
  </si>
  <si>
    <t>Michelob Ultra Prickly Pear</t>
  </si>
  <si>
    <t>**Heineken 20 Liter Log</t>
  </si>
  <si>
    <t>Shipyard Summer 24 Pack Bottles &amp; Cans</t>
  </si>
  <si>
    <t>Dock Time Amber Lager</t>
  </si>
  <si>
    <t xml:space="preserve">**Heineken 0.0% </t>
  </si>
  <si>
    <t>Mystic Seaport Pale Ale</t>
  </si>
  <si>
    <t>Blue Point 18 Pack Cans</t>
  </si>
  <si>
    <t>Voodoo Ranger Juicy Haze IPA</t>
  </si>
  <si>
    <t>Teavana Iced Tea</t>
  </si>
  <si>
    <t>Mango Black 12pk Bottle</t>
  </si>
  <si>
    <t>Peach Green 12pk Bottle</t>
  </si>
  <si>
    <t>Pineapple Blueberry 12pk Bottle</t>
  </si>
  <si>
    <t>Lemon Black Tea (unsweetened) 6/4pk Bottle</t>
  </si>
  <si>
    <t>Pineapple Blueberry 6/4pk Bottle</t>
  </si>
  <si>
    <t>Hi-Ball Organic Energy</t>
  </si>
  <si>
    <t>Black Cherry 3/8pk 16oz Cans</t>
  </si>
  <si>
    <t>Pomegranite Acai 3/8pk 16oz Cans</t>
  </si>
  <si>
    <t>Blood Orange 3/8pk 16oz Cans</t>
  </si>
  <si>
    <t>Hi-Ball Organic Energy Water</t>
  </si>
  <si>
    <t>Grapefruit Sparkling 3/8pk 16oz Cans</t>
  </si>
  <si>
    <t>Wild Berry Sparkling 3/8pk 16oz Cans</t>
  </si>
  <si>
    <t>Hi-Ball Organic Cold Brew Coffee</t>
  </si>
  <si>
    <t>Black Cold Brew</t>
  </si>
  <si>
    <t>Vanilla Cold Brew</t>
  </si>
  <si>
    <t>Mocha Cold Brew</t>
  </si>
  <si>
    <t xml:space="preserve">Non-Alcoholic </t>
  </si>
  <si>
    <t>Michelob Ultra Fruit Infused Prickly Pear</t>
  </si>
  <si>
    <t>Rocky Point Red Ale</t>
  </si>
  <si>
    <t>Blue Point Toasted 16oz Cans</t>
  </si>
  <si>
    <t>Blue Point Mosaic 16oz Cans</t>
  </si>
  <si>
    <t>Extra Thirsty Imperial IPA</t>
  </si>
  <si>
    <t>WORMTOWN BREWING COMPANY (WORCESTER, MASS)</t>
  </si>
  <si>
    <t>Be Hoppy IPA</t>
  </si>
  <si>
    <t>Golden Road Mango Cart 1/6 Barrel</t>
  </si>
  <si>
    <t>12/23.5 oz Cans</t>
  </si>
  <si>
    <t xml:space="preserve">Bud Family 18 Pack Bottles &amp; Cans                          </t>
  </si>
  <si>
    <t>Heineken 18pk Can</t>
  </si>
  <si>
    <t>EPICURE BREWING COMPANY (NORWICH, CONNECTICUT)</t>
  </si>
  <si>
    <t>Cherry-Lime Rita</t>
  </si>
  <si>
    <t>Stay Pretty Blonde</t>
  </si>
  <si>
    <t>Lightning Struck Twice Stout</t>
  </si>
  <si>
    <t>Landshark Lager 12 Pack Bottles</t>
  </si>
  <si>
    <t>Don't Worry IPA</t>
  </si>
  <si>
    <t>Golden Road Wolf Pup 2/15 Pack Cans</t>
  </si>
  <si>
    <t>Natural Light Seltzer Catalina Lime Mixer</t>
  </si>
  <si>
    <t>Natural Light Seltzer Aloha Beaches</t>
  </si>
  <si>
    <t>Stony Creek Brewery - Branford Connecticut</t>
  </si>
  <si>
    <t>Thomas Hooker Brewing - Bloomfield Connecticut</t>
  </si>
  <si>
    <t xml:space="preserve">WormTown Brewing - Worcester Massachusetts </t>
  </si>
  <si>
    <t>Long Trail CBD Seltzer (Non-Alcoholic)</t>
  </si>
  <si>
    <t>Bud Chelada Picante 25oz Can</t>
  </si>
  <si>
    <t>Bud Chelada Picante 15/25 oz Cans</t>
  </si>
  <si>
    <t>Gold Cliff IPA</t>
  </si>
  <si>
    <t>Hanalei Tropical IPA</t>
  </si>
  <si>
    <t>Bell's Special Double Cream Stout Slim 1/4 Barrel</t>
  </si>
  <si>
    <t xml:space="preserve">Watermelon-Ahh-Rita 8%  </t>
  </si>
  <si>
    <t>Busch Family 30 Pack Cans</t>
  </si>
  <si>
    <t>Michelob Ultra 24 Pack Bottles &amp; Cans</t>
  </si>
  <si>
    <t>Shore Thing Light Lager</t>
  </si>
  <si>
    <t>INCR</t>
  </si>
  <si>
    <t>Omission Hard Seltzer</t>
  </si>
  <si>
    <t>Heineken &amp; Amstel Loose Bottles</t>
  </si>
  <si>
    <t>Shed Mountain Ale 1/2 Barrel</t>
  </si>
  <si>
    <t xml:space="preserve">2-12 Pack Bottles                                                        </t>
  </si>
  <si>
    <t>Expedition Russian Imperial Stout</t>
  </si>
  <si>
    <t>Blueberry Melon 12 oz  3/4 Pack Can</t>
  </si>
  <si>
    <t>Raspberry Lime 12 oz  3/4 Pack Can</t>
  </si>
  <si>
    <t xml:space="preserve">Power Pack IPA Variety </t>
  </si>
  <si>
    <t>Tiny Mountain Lager</t>
  </si>
  <si>
    <t>Little Sister IPA</t>
  </si>
  <si>
    <t>Bird Light Lager</t>
  </si>
  <si>
    <t xml:space="preserve">Stella Cidre 16oz Cans                                                                            </t>
  </si>
  <si>
    <t>Busch Family 18 Pack Cans</t>
  </si>
  <si>
    <t xml:space="preserve">Press Hard Seltzer Variety 12 Pack Cans                               </t>
  </si>
  <si>
    <t>Yuengling 24 Pack Bottles &amp; Cans</t>
  </si>
  <si>
    <t>Good Old Tom NEIPA</t>
  </si>
  <si>
    <t>GBGB Rodenzok Sour Cherry Ale</t>
  </si>
  <si>
    <t xml:space="preserve">Kona Big Wave 16oz Cans                                                                     </t>
  </si>
  <si>
    <t>19.2 oz 12 Pack Cans</t>
  </si>
  <si>
    <t>Hail Beary Blueberry Sour Ale</t>
  </si>
  <si>
    <t>Four Loko Seltzer Black Cherry</t>
  </si>
  <si>
    <t>Goose Island IPA 24pk Variety Cans</t>
  </si>
  <si>
    <t>Goose Island Bourbon County Stout '19 1/6 Barrel</t>
  </si>
  <si>
    <t>Strongbow Variety 3/12pk '19</t>
  </si>
  <si>
    <t>19.2 oz 15 Pack Cans</t>
  </si>
  <si>
    <t>Goose Island Bourbon County Café De Olla 12/16.9</t>
  </si>
  <si>
    <t>Goose Island Bourbon County Café De Olla 16.9oz Bottle</t>
  </si>
  <si>
    <t>Goose Island Bourbon County Vertical Collection 12/16.9</t>
  </si>
  <si>
    <t>Contact Haze IPA</t>
  </si>
  <si>
    <t>So-Lo Low Calorie IPA</t>
  </si>
  <si>
    <t>Arnold Palmer Half &amp; Half 12 Pack Cans</t>
  </si>
  <si>
    <t>Elysian Contact Haze 1/2 Barrel</t>
  </si>
  <si>
    <t>Elysian Contact Haze 1/6 Barrel</t>
  </si>
  <si>
    <t>Finnegan Dealt It Irish Red 1/2 Barrel</t>
  </si>
  <si>
    <t>Flock Out Variety Pack</t>
  </si>
  <si>
    <t>Bud Light Seltzer Variety Pack</t>
  </si>
  <si>
    <t>Bud Light Seltzer Black Cherry</t>
  </si>
  <si>
    <t>Bud Light Seltzer Lemon Lime</t>
  </si>
  <si>
    <t>Bud Light Seltzer Mango</t>
  </si>
  <si>
    <t>Bud Light Seltzer Strawberry</t>
  </si>
  <si>
    <t>Michelob Ultra 30 Pack Cans</t>
  </si>
  <si>
    <t>Bell's Expedition Russian Imperial Stout Slim 1/4 Barrel</t>
  </si>
  <si>
    <t>Bell's Porter Slim 1/4 Barrel</t>
  </si>
  <si>
    <t>Rasp Beret Chocolate Raspberry Porter 1/2 Barrel</t>
  </si>
  <si>
    <t>Rasp Beret Chocolate Raspberry Porter 1/6 Barrel</t>
  </si>
  <si>
    <t>Whale's Tail Pale Ale 1/2 Barrel</t>
  </si>
  <si>
    <t>Whale's Tail Pale Ale 1/6 Barrel</t>
  </si>
  <si>
    <t>Crantucket Brut Rose IPA 1/6 Barrel</t>
  </si>
  <si>
    <t>Dave's Coffee Stout 1/6 Barrel</t>
  </si>
  <si>
    <t xml:space="preserve">Flying Jenny EPA 1/2 Barrel  </t>
  </si>
  <si>
    <t>Flying Jenny EPA 1/6 Barrel</t>
  </si>
  <si>
    <t>Cloudbreak Double IPA 1/2 Barrel</t>
  </si>
  <si>
    <t>Cloudbreak Double IPA 1/6 Barrel</t>
  </si>
  <si>
    <t>Libation Propaganda Coffee Stout 1/2 Barrel</t>
  </si>
  <si>
    <t>Libation Propaganda Coffee Stout 1/6 Barrel</t>
  </si>
  <si>
    <t>Pitch &amp; Roll Imperial Stout 1/6 Barrel</t>
  </si>
  <si>
    <t>SUBduction IPA 1/2 Barrel</t>
  </si>
  <si>
    <t>SUBduction IPA 1/6 Barrel</t>
  </si>
  <si>
    <t>Pinky Swear Sour Ale 1/6 Barrel</t>
  </si>
  <si>
    <t>Rocky Point Red Ale 1/6 Barrel</t>
  </si>
  <si>
    <t>You Thirsty? IPA 1/6 Barrel</t>
  </si>
  <si>
    <t>Bird Light Lager 1/2 Barrel</t>
  </si>
  <si>
    <t>Bird Light Lager 1/6 Barrel</t>
  </si>
  <si>
    <t>Ruffled Feathers NEIPA 1/2 Barrel</t>
  </si>
  <si>
    <t>Ruffled Feathers NEIPA 1/6 Barrel</t>
  </si>
  <si>
    <t>Irish Red Ale 1/6 Barrel</t>
  </si>
  <si>
    <t>Pulp'd 1/6 Barrel</t>
  </si>
  <si>
    <t>GBGB RodenZok Sour 1/6 Barrel</t>
  </si>
  <si>
    <t>Captains Daughter DIPA 1/2 Barrel</t>
  </si>
  <si>
    <t>Captains Daughter DIPA 1/6 Barrel</t>
  </si>
  <si>
    <t>Flagship Cream Ale 1/2 Barrel</t>
  </si>
  <si>
    <t>Flagship Cream Ale 1/6 Barrel</t>
  </si>
  <si>
    <t>Little Sister Session IPA 1/2 Barrel</t>
  </si>
  <si>
    <t>Little Sister Session IPA 1/6 Barrel</t>
  </si>
  <si>
    <t>Pour Judgement IPA 1/2 Barrel</t>
  </si>
  <si>
    <t>Pour Judgement IPA 1/6 Barrel</t>
  </si>
  <si>
    <t xml:space="preserve">Lonesome Boatman Amber Ale 1/2 Barrel   </t>
  </si>
  <si>
    <t>Lonesome Boatman Amber Ale 1/6 Barrel</t>
  </si>
  <si>
    <t>Night Swim'ah Belgian Wit 1/2 Barrel</t>
  </si>
  <si>
    <t>Night Swim'ah Belgian Wit 1/6 Barrel</t>
  </si>
  <si>
    <t>Big Cranky DIPA 1/6 Barrel</t>
  </si>
  <si>
    <t xml:space="preserve">Cranky IPA 1/2 Barrel  </t>
  </si>
  <si>
    <t>Cranky IPA 1/6 Barrel</t>
  </si>
  <si>
    <t xml:space="preserve">Dock Time Amber Lager 1/2 Barrel  </t>
  </si>
  <si>
    <t>Dock Time Amber Lager 1/6 Barrel</t>
  </si>
  <si>
    <t>Littly Cranky Session IPA 1/2 Barrel</t>
  </si>
  <si>
    <t>Little Cranky Session IPA 1/6 Barrel</t>
  </si>
  <si>
    <t>Stony Joe Golden Mocha Stout  1/2 Barrel</t>
  </si>
  <si>
    <t>Stony Joe Golden Mocha Stout  1/6 Barrel</t>
  </si>
  <si>
    <t>#  No Filter NEIPA 1/2 Barrel</t>
  </si>
  <si>
    <t>#  No Filter NEIPA 1/6 Barrel</t>
  </si>
  <si>
    <t>Super Duper Double Citra IPA 1/2 Barrel</t>
  </si>
  <si>
    <t>Super Duper Double Citra IPA 1/6 Barrel</t>
  </si>
  <si>
    <t>Hibiscus Brut IPA</t>
  </si>
  <si>
    <t xml:space="preserve">Pulp'd Berliner Weisse </t>
  </si>
  <si>
    <t>Natural Ice &amp; Light 30 Pack Cans</t>
  </si>
  <si>
    <t>New Belgium 12 Pack Bottles &amp; Cans</t>
  </si>
  <si>
    <t>2/5 Liter Mini Keg</t>
  </si>
  <si>
    <t>Kona Light</t>
  </si>
  <si>
    <t>Light Hearted Low Cal IPA</t>
  </si>
  <si>
    <t>Bonus Stage NEIPA</t>
  </si>
  <si>
    <t>Damn Yankee IPA</t>
  </si>
  <si>
    <t>Omission Seltzer '19 Variety 12pk Cans</t>
  </si>
  <si>
    <t>Naturday '19 12pk Cans</t>
  </si>
  <si>
    <t>Starship Rotating IPA</t>
  </si>
  <si>
    <t>Newport 1639 '19 1/2BBL</t>
  </si>
  <si>
    <t>Newport 1639 '19 1/6BBL</t>
  </si>
  <si>
    <t>Light Hearted IPA</t>
  </si>
  <si>
    <t>Starship Rotator IPA</t>
  </si>
  <si>
    <t>Yuengling 12 Pack Bottles &amp; Cans</t>
  </si>
  <si>
    <t>Otter Creek 12 Pack Cans</t>
  </si>
  <si>
    <t>Bud Light Lemonade</t>
  </si>
  <si>
    <t>Bud Light Peels Variety Pack</t>
  </si>
  <si>
    <t>Summer Ale</t>
  </si>
  <si>
    <t>Mango Cart Wheat Ale</t>
  </si>
  <si>
    <t>Natural Light Seltzer House Rules Kiwi Strawberry</t>
  </si>
  <si>
    <t>Golden Road Mango Cart, and Wolf Pup 2/15 Pack Cans</t>
  </si>
  <si>
    <t xml:space="preserve">Blue Point Shore Thing, Summer Ale, and Toasted 18 Pack Cans        </t>
  </si>
  <si>
    <t>Natural Seltzer Aloha '19 12 Pack Cans</t>
  </si>
  <si>
    <t>Amstel Light 12 Pack Bottles &amp; Cans</t>
  </si>
  <si>
    <t>Heineken Light 12 Pack Bottles &amp; Cans</t>
  </si>
  <si>
    <t xml:space="preserve">Budweiser Nitro </t>
  </si>
  <si>
    <t>Voodoo Hoppy Variety Pack</t>
  </si>
  <si>
    <t>Purist Organic Lager</t>
  </si>
  <si>
    <t>Little Anomaly IPA</t>
  </si>
  <si>
    <t>Yuengling Flight</t>
  </si>
  <si>
    <t>Lightning Struck Twice Oatmeal Stout</t>
  </si>
  <si>
    <t>Blood Orange Chili 12oz 4/6 Slim Cans</t>
  </si>
  <si>
    <t>Budweiser Nitro Reserve</t>
  </si>
  <si>
    <t>Thomas Hooker Reindeer Slayer '19 1/6bbl</t>
  </si>
  <si>
    <t>Thomas Hooker Chocolate Stout '19 1/6 Barrel</t>
  </si>
  <si>
    <t>Variety Pack</t>
  </si>
  <si>
    <t>Brewer's Stash Variety Pack</t>
  </si>
  <si>
    <t>Barrel Aged Pitch &amp; Roll Imperial Stout</t>
  </si>
  <si>
    <t>Citrillo IPA</t>
  </si>
  <si>
    <t>Guava Rita 8%</t>
  </si>
  <si>
    <t>Bud Light Citrus Variety Pack</t>
  </si>
  <si>
    <t>SuperFuzz Blood Orange Pale Ale</t>
  </si>
  <si>
    <t>Official Hazy IPA</t>
  </si>
  <si>
    <t>Folly Variety Pack</t>
  </si>
  <si>
    <t>Mural Variety Pack</t>
  </si>
  <si>
    <t>BlackBerry Wheat Ale</t>
  </si>
  <si>
    <t>BlackBerry 12 oz 3/4 Pack Can</t>
  </si>
  <si>
    <t>Raspberry Sour Ale</t>
  </si>
  <si>
    <t>Wine/Spirits</t>
  </si>
  <si>
    <t>Blue Point Shore Thing 1/6 Barrel</t>
  </si>
  <si>
    <t>Golden Road Mango Cart 1/2 Barrel</t>
  </si>
  <si>
    <t>New Belgium Hoppy Variety 12 Pack Cans</t>
  </si>
  <si>
    <t>Blue Point The IPA 2/15 Pack Cans</t>
  </si>
  <si>
    <t>Budweiser Zero 0.0% ABV</t>
  </si>
  <si>
    <t xml:space="preserve">Blue Point Toasted &amp; Mosaic 16oz Cans                                              </t>
  </si>
  <si>
    <t>Pinstripe Pilsner</t>
  </si>
  <si>
    <t>Naturday 30 Pack Cans</t>
  </si>
  <si>
    <t>Pint Break DIPA</t>
  </si>
  <si>
    <t>Sour IPA</t>
  </si>
  <si>
    <t>2-15 Pack Cans (12 Heineken + 3 Heineken 0.0)</t>
  </si>
  <si>
    <t>Rita Fizz Variety 10%</t>
  </si>
  <si>
    <t>Rita Spritz Variety 6%</t>
  </si>
  <si>
    <t>Summer Ale 13.2 Gallon Barrel</t>
  </si>
  <si>
    <t>Summer Ale 1/6 Barrel</t>
  </si>
  <si>
    <t>Ultra '19 12 Pack 8oz Cans</t>
  </si>
  <si>
    <t>Cisco Grey Lady '19 4/6 Bottles</t>
  </si>
  <si>
    <t>Bell's Porter '19 4/6 Bottles</t>
  </si>
  <si>
    <t>Bell's Pool Time '19 4/6 Cans</t>
  </si>
  <si>
    <t>Bell's Prairie Grass '19 4/6 Bottle</t>
  </si>
  <si>
    <t>Worm Town Irish Red '20 6/4 16oz Can</t>
  </si>
  <si>
    <t>OLBC Firelands '19 4/6 Can</t>
  </si>
  <si>
    <t>Hooker Hefe '20 6/4 16oz Can</t>
  </si>
  <si>
    <t>Revival WECS '19 6/4 16oz Can</t>
  </si>
  <si>
    <t>Revival Star Child 6/4 16oz Can</t>
  </si>
  <si>
    <t>Ninja Trail Green Tea Pale Ale</t>
  </si>
  <si>
    <t>Bud &amp; Bud Light Big Box &amp; Suitcases</t>
  </si>
  <si>
    <t>Bud Light Lime, Orange, &amp; Lemonade 12 Pack Bottles &amp; Cans</t>
  </si>
  <si>
    <t>Bud Light Platinum 12 Pack Bottles</t>
  </si>
  <si>
    <t>Bud Light Citrus Variety 12 Pack Cans</t>
  </si>
  <si>
    <t>Heineken Family 12 Pack Bottles &amp; Cans</t>
  </si>
  <si>
    <t>Long Trail Survival Variety 12 Pack Bottles</t>
  </si>
  <si>
    <t>Shock Top 12 Pack Bottles</t>
  </si>
  <si>
    <t>Shock Top 2/15 Pack Cans</t>
  </si>
  <si>
    <t>Bud Light Seltzer 24 Pack Suitcase</t>
  </si>
  <si>
    <t>JUNE SALE ITEMS</t>
  </si>
  <si>
    <t>JUNE PARTIAL POST ITEMS</t>
  </si>
  <si>
    <t>6/1 - 6/3</t>
  </si>
  <si>
    <t>6/1 -</t>
  </si>
  <si>
    <t>6/8 - 6/9</t>
  </si>
  <si>
    <t>6/8 - 6/13</t>
  </si>
  <si>
    <t>6/15 - 6/20</t>
  </si>
  <si>
    <t>Goose Island IPA, &amp; Summer Kolsch 2/15 Pack Cans</t>
  </si>
  <si>
    <t>6/15 - 6/27</t>
  </si>
  <si>
    <t>6/29 - 6/30</t>
  </si>
  <si>
    <t>Bell's Hopslam DIPA Slim 1/4 Barrel</t>
  </si>
  <si>
    <t>Tilly Tilly Kolsch 1/6 Barrel</t>
  </si>
  <si>
    <t>Hop Bet NEIPA 1/6 Barrel</t>
  </si>
  <si>
    <t>Favorite Dog Brown Ale 1/6 Barrel</t>
  </si>
  <si>
    <t>Mercy Brown Imperial Brown Ale 1/6 Barrel</t>
  </si>
  <si>
    <t>Ninja Trail Green Tea Pale Ale 1/2 Barrel</t>
  </si>
  <si>
    <t>Ninja Trail Green Tea Pale Ale 1/6 Barrel</t>
  </si>
  <si>
    <t>Watermelon Ale</t>
  </si>
  <si>
    <t>Longboard 16oz cans '19</t>
  </si>
  <si>
    <t>Goose Island IPA, and Summer Kolsch 2/15 Pack Cans</t>
  </si>
  <si>
    <t>Long Trail 12 Pack Cans</t>
  </si>
  <si>
    <t>Grape (UVA)</t>
  </si>
  <si>
    <t>Sangriiia 7.5% 4/5 Pack</t>
  </si>
  <si>
    <t>Original  4/5 Pack</t>
  </si>
  <si>
    <t>Tu Madras 4/5 Pack</t>
  </si>
  <si>
    <t>Shipyard Monkey Fist IPA 1/2 Barrel</t>
  </si>
  <si>
    <t>7/1</t>
  </si>
  <si>
    <t>8/3</t>
  </si>
  <si>
    <t>6/29</t>
  </si>
  <si>
    <t>7/13</t>
  </si>
  <si>
    <t>7/20</t>
  </si>
  <si>
    <t>8/10</t>
  </si>
  <si>
    <t>N/A</t>
  </si>
  <si>
    <t>Four Loko 23.5oz Cans</t>
  </si>
  <si>
    <t>Four Loko Seltzer 23.5oz Cans</t>
  </si>
  <si>
    <t>Goose So-Lo '19 4/6 Pack Cans</t>
  </si>
  <si>
    <t>Goose So-Lo '19 2/15 Pack Cans</t>
  </si>
  <si>
    <t>Newport Craft '19 Blueberry Ale 16oz Cans</t>
  </si>
  <si>
    <t>Newport Craft '19 Fake Love Stout 16oz Cans</t>
  </si>
  <si>
    <t>OLBC Cabover '19 4/6 Can</t>
  </si>
  <si>
    <t>OLBC Outsider '19 4/6 Can</t>
  </si>
  <si>
    <t>***Beck's Pilsner</t>
  </si>
  <si>
    <t xml:space="preserve">***Presidente </t>
  </si>
  <si>
    <t>Windham County</t>
  </si>
  <si>
    <t>12/33.8 oz Bottles</t>
  </si>
  <si>
    <t>Wave Rider Variety Pack</t>
  </si>
  <si>
    <t>Babe Wine</t>
  </si>
  <si>
    <t>Kombrewcha Hard Kombucha</t>
  </si>
  <si>
    <t>Babe Red 250ml 6/4 Pack Slim Can</t>
  </si>
  <si>
    <t>Babe Rose 250ml 6/4 Pack Slim Can</t>
  </si>
  <si>
    <t>Babe Grigio White 250ml 6/4 Pack Slim Can</t>
  </si>
  <si>
    <t>Lemon Lime 12oz 4/6 Pack Cans</t>
  </si>
  <si>
    <t>Berry Hibiscus 12oz 4/6 Pack Cans</t>
  </si>
  <si>
    <t>Royal Ginger 12oz 4/6 Pack Cans</t>
  </si>
  <si>
    <t>Heineken &amp; Amstel Light Suitcases</t>
  </si>
  <si>
    <t>Yuengling 24/16oz Cans</t>
  </si>
  <si>
    <t>Beck's 24/16 oz Can 4 Packs              ***Windham County Only***</t>
  </si>
  <si>
    <t>6/22 - 6/25</t>
  </si>
  <si>
    <t>Bud Light Seltzer 12 Pack Cans</t>
  </si>
  <si>
    <t>New London County</t>
  </si>
  <si>
    <t xml:space="preserve">New London County </t>
  </si>
  <si>
    <t>Beck's N.A.</t>
  </si>
  <si>
    <t>***24/12 oz  4/6 Bottles</t>
  </si>
  <si>
    <t>6/1 - 6/6</t>
  </si>
  <si>
    <t>Bud &amp; Bud Light Big Box</t>
  </si>
  <si>
    <t>Blue - Raspberry</t>
  </si>
  <si>
    <t>Four Loko Seltzer Mango</t>
  </si>
  <si>
    <t>Hooker Reindeer Slayer '19 6/4 16oz Can</t>
  </si>
  <si>
    <t>Budweiser 24 Pack Aluminum</t>
  </si>
  <si>
    <t>Elysian Space Dust 12 Pack 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</si>
</sst>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_)"/>
    <numFmt numFmtId="166" formatCode="&quot;$&quot;#,##0.00"/>
  </numFmts>
  <fonts count="6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name val="Arial"/>
      <family val="2"/>
    </font>
    <font>
      <b/>
      <sz val="23"/>
      <color indexed="10"/>
      <name val="Arial"/>
      <family val="2"/>
    </font>
    <font>
      <sz val="23"/>
      <color indexed="10"/>
      <name val="Arial"/>
      <family val="2"/>
    </font>
    <font>
      <b/>
      <sz val="23"/>
      <name val="Arial"/>
      <family val="2"/>
    </font>
    <font>
      <sz val="24"/>
      <color rgb="FFFF0000"/>
      <name val="Arial"/>
      <family val="2"/>
    </font>
    <font>
      <b/>
      <sz val="24"/>
      <color indexed="13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b/>
      <sz val="18"/>
      <color indexed="13"/>
      <name val="Arial"/>
      <family val="2"/>
    </font>
    <font>
      <b/>
      <sz val="23"/>
      <color indexed="13"/>
      <name val="Arial"/>
      <family val="2"/>
    </font>
    <font>
      <sz val="37"/>
      <name val="Arial"/>
      <family val="2"/>
    </font>
    <font>
      <sz val="37"/>
      <color indexed="10"/>
      <name val="Arial"/>
      <family val="2"/>
    </font>
    <font>
      <sz val="37"/>
      <color indexed="53"/>
      <name val="Arial"/>
      <family val="2"/>
    </font>
    <font>
      <b/>
      <sz val="37"/>
      <color indexed="10"/>
      <name val="Arial"/>
      <family val="2"/>
    </font>
    <font>
      <b/>
      <sz val="37"/>
      <color indexed="9"/>
      <name val="Arial"/>
      <family val="2"/>
    </font>
    <font>
      <b/>
      <sz val="37"/>
      <name val="Arial"/>
      <family val="2"/>
    </font>
    <font>
      <sz val="37"/>
      <color indexed="8"/>
      <name val="Arial"/>
      <family val="2"/>
    </font>
    <font>
      <sz val="37"/>
      <color indexed="9"/>
      <name val="Arial"/>
      <family val="2"/>
    </font>
    <font>
      <sz val="37"/>
      <color rgb="FFFF0000"/>
      <name val="Arial"/>
      <family val="2"/>
    </font>
    <font>
      <sz val="37"/>
      <color theme="0"/>
      <name val="Arial"/>
      <family val="2"/>
    </font>
    <font>
      <b/>
      <sz val="37"/>
      <color theme="0"/>
      <name val="Arial"/>
      <family val="2"/>
    </font>
    <font>
      <sz val="37"/>
      <color indexed="13"/>
      <name val="Arial"/>
      <family val="2"/>
    </font>
    <font>
      <sz val="30"/>
      <name val="Arial"/>
      <family val="2"/>
    </font>
    <font>
      <b/>
      <sz val="37"/>
      <color indexed="13"/>
      <name val="Arial"/>
      <family val="2"/>
    </font>
    <font>
      <b/>
      <sz val="36"/>
      <color indexed="9"/>
      <name val="Arial"/>
      <family val="2"/>
    </font>
    <font>
      <sz val="37"/>
      <color indexed="12"/>
      <name val="Arial"/>
      <family val="2"/>
    </font>
    <font>
      <b/>
      <sz val="37"/>
      <color indexed="42"/>
      <name val="Arial"/>
      <family val="2"/>
    </font>
    <font>
      <b/>
      <sz val="10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40"/>
      <color indexed="10"/>
      <name val="Arial"/>
      <family val="2"/>
    </font>
    <font>
      <sz val="50"/>
      <name val="Arial"/>
      <family val="2"/>
    </font>
    <font>
      <b/>
      <sz val="36"/>
      <color theme="0"/>
      <name val="Arial"/>
      <family val="2"/>
    </font>
    <font>
      <b/>
      <sz val="50"/>
      <name val="Arial"/>
      <family val="2"/>
    </font>
    <font>
      <b/>
      <sz val="50"/>
      <color indexed="13"/>
      <name val="Arial"/>
      <family val="2"/>
    </font>
    <font>
      <b/>
      <sz val="50"/>
      <color indexed="9"/>
      <name val="Arial"/>
      <family val="2"/>
    </font>
    <font>
      <sz val="50"/>
      <color indexed="9"/>
      <name val="Arial"/>
      <family val="2"/>
    </font>
    <font>
      <sz val="50"/>
      <color indexed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22"/>
      <color indexed="13"/>
      <name val="Arial"/>
      <family val="2"/>
    </font>
    <font>
      <b/>
      <sz val="37"/>
      <color rgb="FFFF0000"/>
      <name val="Arial"/>
      <family val="2"/>
    </font>
    <font>
      <b/>
      <sz val="40"/>
      <color theme="0"/>
      <name val="Arial"/>
      <family val="2"/>
    </font>
    <font>
      <b/>
      <sz val="40"/>
      <color indexed="9"/>
      <name val="Arial"/>
      <family val="2"/>
    </font>
    <font>
      <b/>
      <sz val="40"/>
      <name val="Arial"/>
      <family val="2"/>
    </font>
    <font>
      <b/>
      <sz val="42"/>
      <color theme="0"/>
      <name val="Arial"/>
      <family val="2"/>
    </font>
    <font>
      <b/>
      <sz val="42"/>
      <color indexed="9"/>
      <name val="Arial"/>
      <family val="2"/>
    </font>
    <font>
      <b/>
      <sz val="42"/>
      <name val="Arial"/>
      <family val="2"/>
    </font>
    <font>
      <b/>
      <sz val="38"/>
      <color theme="0"/>
      <name val="Arial"/>
      <family val="2"/>
    </font>
    <font>
      <b/>
      <sz val="38"/>
      <color indexed="9"/>
      <name val="Arial"/>
      <family val="2"/>
    </font>
    <font>
      <sz val="26"/>
      <color indexed="10"/>
      <name val="Arial"/>
      <family val="2"/>
    </font>
    <font>
      <sz val="26"/>
      <color rgb="FFFF0000"/>
      <name val="Arial"/>
      <family val="2"/>
    </font>
    <font>
      <b/>
      <sz val="36"/>
      <color rgb="FFFF0000"/>
      <name val="Arial"/>
      <family val="2"/>
    </font>
    <font>
      <b/>
      <sz val="50"/>
      <color rgb="FFFF0000"/>
      <name val="Arial"/>
      <family val="2"/>
    </font>
    <font>
      <b/>
      <sz val="24"/>
      <color rgb="FFFF0000"/>
      <name val="Arial"/>
      <family val="2"/>
    </font>
    <font>
      <b/>
      <sz val="24"/>
      <name val="Arial"/>
      <family val="2"/>
    </font>
    <font>
      <sz val="40"/>
      <color theme="0"/>
      <name val="Arial"/>
      <family val="2"/>
    </font>
    <font>
      <b/>
      <sz val="39"/>
      <color theme="0"/>
      <name val="Arial"/>
      <family val="2"/>
    </font>
    <font>
      <b/>
      <sz val="4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6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5" fontId="6" fillId="0" borderId="3" xfId="1" applyNumberFormat="1" applyFont="1" applyBorder="1" applyAlignment="1">
      <alignment horizontal="left"/>
    </xf>
    <xf numFmtId="2" fontId="6" fillId="0" borderId="4" xfId="1" applyNumberFormat="1" applyFont="1" applyBorder="1" applyAlignment="1">
      <alignment horizontal="center"/>
    </xf>
    <xf numFmtId="15" fontId="8" fillId="0" borderId="2" xfId="1" applyNumberFormat="1" applyFont="1" applyBorder="1" applyAlignment="1">
      <alignment horizontal="left"/>
    </xf>
    <xf numFmtId="15" fontId="8" fillId="0" borderId="3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center"/>
    </xf>
    <xf numFmtId="0" fontId="10" fillId="2" borderId="14" xfId="1" applyFont="1" applyFill="1" applyBorder="1" applyAlignment="1">
      <alignment horizontal="center" wrapText="1"/>
    </xf>
    <xf numFmtId="2" fontId="7" fillId="2" borderId="17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164" fontId="12" fillId="0" borderId="0" xfId="1" applyNumberFormat="1" applyFont="1"/>
    <xf numFmtId="0" fontId="13" fillId="0" borderId="0" xfId="1" applyFont="1" applyAlignment="1">
      <alignment horizontal="center"/>
    </xf>
    <xf numFmtId="2" fontId="12" fillId="0" borderId="0" xfId="1" applyNumberFormat="1" applyFont="1"/>
    <xf numFmtId="165" fontId="12" fillId="0" borderId="0" xfId="1" applyNumberFormat="1" applyFont="1" applyAlignment="1">
      <alignment horizontal="center"/>
    </xf>
    <xf numFmtId="2" fontId="12" fillId="0" borderId="0" xfId="1" applyNumberFormat="1" applyFont="1" applyAlignment="1">
      <alignment horizontal="center"/>
    </xf>
    <xf numFmtId="165" fontId="12" fillId="0" borderId="0" xfId="1" applyNumberFormat="1" applyFont="1"/>
    <xf numFmtId="2" fontId="12" fillId="0" borderId="16" xfId="1" applyNumberFormat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2" fontId="12" fillId="0" borderId="10" xfId="1" applyNumberFormat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0" fontId="12" fillId="0" borderId="5" xfId="1" applyFont="1" applyBorder="1"/>
    <xf numFmtId="0" fontId="12" fillId="0" borderId="18" xfId="1" applyFont="1" applyBorder="1"/>
    <xf numFmtId="0" fontId="12" fillId="0" borderId="10" xfId="1" applyFont="1" applyBorder="1" applyAlignment="1">
      <alignment horizontal="center"/>
    </xf>
    <xf numFmtId="0" fontId="14" fillId="4" borderId="10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16" fillId="4" borderId="5" xfId="1" applyFont="1" applyFill="1" applyBorder="1"/>
    <xf numFmtId="0" fontId="16" fillId="4" borderId="18" xfId="1" applyFont="1" applyFill="1" applyBorder="1"/>
    <xf numFmtId="0" fontId="12" fillId="4" borderId="10" xfId="1" applyFont="1" applyFill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6" fillId="4" borderId="9" xfId="1" applyFont="1" applyFill="1" applyBorder="1"/>
    <xf numFmtId="0" fontId="16" fillId="4" borderId="21" xfId="1" applyFont="1" applyFill="1" applyBorder="1"/>
    <xf numFmtId="0" fontId="12" fillId="4" borderId="19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2" fontId="12" fillId="0" borderId="11" xfId="1" applyNumberFormat="1" applyFont="1" applyBorder="1" applyAlignment="1">
      <alignment horizontal="center"/>
    </xf>
    <xf numFmtId="2" fontId="16" fillId="6" borderId="24" xfId="1" applyNumberFormat="1" applyFont="1" applyFill="1" applyBorder="1"/>
    <xf numFmtId="0" fontId="13" fillId="6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5" fillId="6" borderId="24" xfId="1" applyFont="1" applyFill="1" applyBorder="1" applyAlignment="1">
      <alignment horizontal="center"/>
    </xf>
    <xf numFmtId="0" fontId="17" fillId="6" borderId="0" xfId="1" applyFont="1" applyFill="1"/>
    <xf numFmtId="0" fontId="18" fillId="6" borderId="25" xfId="1" applyFont="1" applyFill="1" applyBorder="1" applyAlignment="1">
      <alignment horizontal="center"/>
    </xf>
    <xf numFmtId="2" fontId="12" fillId="0" borderId="13" xfId="1" applyNumberFormat="1" applyFont="1" applyBorder="1" applyAlignment="1">
      <alignment horizontal="center"/>
    </xf>
    <xf numFmtId="0" fontId="12" fillId="0" borderId="16" xfId="1" applyFont="1" applyBorder="1"/>
    <xf numFmtId="0" fontId="12" fillId="0" borderId="23" xfId="1" applyFont="1" applyBorder="1"/>
    <xf numFmtId="0" fontId="12" fillId="0" borderId="23" xfId="1" applyFont="1" applyBorder="1" applyAlignment="1">
      <alignment horizontal="center"/>
    </xf>
    <xf numFmtId="2" fontId="13" fillId="0" borderId="22" xfId="1" applyNumberFormat="1" applyFont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0" fontId="15" fillId="6" borderId="20" xfId="1" applyFont="1" applyFill="1" applyBorder="1" applyAlignment="1">
      <alignment horizontal="center"/>
    </xf>
    <xf numFmtId="0" fontId="17" fillId="6" borderId="9" xfId="1" applyFont="1" applyFill="1" applyBorder="1"/>
    <xf numFmtId="0" fontId="12" fillId="6" borderId="21" xfId="1" applyFont="1" applyFill="1" applyBorder="1" applyAlignment="1">
      <alignment horizontal="center"/>
    </xf>
    <xf numFmtId="0" fontId="17" fillId="8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17" fillId="6" borderId="0" xfId="1" applyFont="1" applyFill="1" applyAlignment="1">
      <alignment horizontal="center"/>
    </xf>
    <xf numFmtId="0" fontId="17" fillId="6" borderId="2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9" fillId="4" borderId="5" xfId="1" applyFont="1" applyFill="1" applyBorder="1"/>
    <xf numFmtId="0" fontId="18" fillId="4" borderId="18" xfId="1" applyFont="1" applyFill="1" applyBorder="1" applyAlignment="1">
      <alignment horizontal="center"/>
    </xf>
    <xf numFmtId="0" fontId="12" fillId="0" borderId="9" xfId="1" applyFont="1" applyBorder="1"/>
    <xf numFmtId="0" fontId="12" fillId="0" borderId="21" xfId="1" applyFont="1" applyBorder="1"/>
    <xf numFmtId="0" fontId="19" fillId="4" borderId="5" xfId="1" applyFont="1" applyFill="1" applyBorder="1" applyAlignment="1">
      <alignment horizontal="center"/>
    </xf>
    <xf numFmtId="2" fontId="12" fillId="0" borderId="5" xfId="1" applyNumberFormat="1" applyFont="1" applyBorder="1" applyAlignment="1">
      <alignment horizontal="center"/>
    </xf>
    <xf numFmtId="165" fontId="20" fillId="0" borderId="10" xfId="1" applyNumberFormat="1" applyFont="1" applyBorder="1" applyAlignment="1">
      <alignment horizontal="center"/>
    </xf>
    <xf numFmtId="2" fontId="20" fillId="0" borderId="10" xfId="1" applyNumberFormat="1" applyFont="1" applyBorder="1" applyAlignment="1">
      <alignment horizontal="center"/>
    </xf>
    <xf numFmtId="2" fontId="20" fillId="0" borderId="11" xfId="1" applyNumberFormat="1" applyFont="1" applyBorder="1" applyAlignment="1">
      <alignment horizontal="center"/>
    </xf>
    <xf numFmtId="0" fontId="20" fillId="0" borderId="5" xfId="1" applyFont="1" applyBorder="1"/>
    <xf numFmtId="0" fontId="20" fillId="0" borderId="18" xfId="1" applyFont="1" applyBorder="1"/>
    <xf numFmtId="0" fontId="20" fillId="0" borderId="10" xfId="1" applyFont="1" applyBorder="1" applyAlignment="1">
      <alignment horizontal="center"/>
    </xf>
    <xf numFmtId="0" fontId="18" fillId="4" borderId="10" xfId="1" applyFont="1" applyFill="1" applyBorder="1" applyAlignment="1">
      <alignment horizontal="center"/>
    </xf>
    <xf numFmtId="0" fontId="17" fillId="8" borderId="24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6" fillId="4" borderId="10" xfId="1" applyFont="1" applyFill="1" applyBorder="1" applyAlignment="1">
      <alignment horizontal="center"/>
    </xf>
    <xf numFmtId="0" fontId="19" fillId="4" borderId="10" xfId="1" applyFont="1" applyFill="1" applyBorder="1" applyAlignment="1">
      <alignment horizontal="center"/>
    </xf>
    <xf numFmtId="0" fontId="14" fillId="4" borderId="19" xfId="1" applyFont="1" applyFill="1" applyBorder="1" applyAlignment="1">
      <alignment horizontal="center"/>
    </xf>
    <xf numFmtId="0" fontId="16" fillId="4" borderId="21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/>
    </xf>
    <xf numFmtId="0" fontId="12" fillId="7" borderId="10" xfId="1" applyFont="1" applyFill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19" fillId="4" borderId="10" xfId="1" applyFont="1" applyFill="1" applyBorder="1"/>
    <xf numFmtId="2" fontId="12" fillId="0" borderId="18" xfId="1" applyNumberFormat="1" applyFont="1" applyBorder="1" applyAlignment="1">
      <alignment horizontal="center"/>
    </xf>
    <xf numFmtId="0" fontId="16" fillId="4" borderId="11" xfId="1" applyFont="1" applyFill="1" applyBorder="1"/>
    <xf numFmtId="0" fontId="21" fillId="7" borderId="5" xfId="1" applyFont="1" applyFill="1" applyBorder="1"/>
    <xf numFmtId="0" fontId="22" fillId="7" borderId="18" xfId="1" applyFont="1" applyFill="1" applyBorder="1"/>
    <xf numFmtId="0" fontId="21" fillId="7" borderId="10" xfId="1" applyFont="1" applyFill="1" applyBorder="1" applyAlignment="1">
      <alignment horizontal="center"/>
    </xf>
    <xf numFmtId="0" fontId="12" fillId="4" borderId="11" xfId="1" applyFont="1" applyFill="1" applyBorder="1"/>
    <xf numFmtId="2" fontId="12" fillId="4" borderId="5" xfId="1" applyNumberFormat="1" applyFont="1" applyFill="1" applyBorder="1"/>
    <xf numFmtId="0" fontId="12" fillId="4" borderId="5" xfId="1" applyFont="1" applyFill="1" applyBorder="1" applyAlignment="1">
      <alignment horizontal="center"/>
    </xf>
    <xf numFmtId="0" fontId="12" fillId="7" borderId="5" xfId="1" applyFont="1" applyFill="1" applyBorder="1"/>
    <xf numFmtId="2" fontId="23" fillId="4" borderId="10" xfId="1" applyNumberFormat="1" applyFont="1" applyFill="1" applyBorder="1" applyAlignment="1">
      <alignment horizontal="center"/>
    </xf>
    <xf numFmtId="2" fontId="12" fillId="7" borderId="10" xfId="1" applyNumberFormat="1" applyFont="1" applyFill="1" applyBorder="1" applyAlignment="1">
      <alignment horizontal="center"/>
    </xf>
    <xf numFmtId="0" fontId="13" fillId="0" borderId="5" xfId="1" applyFont="1" applyBorder="1"/>
    <xf numFmtId="0" fontId="13" fillId="0" borderId="18" xfId="1" applyFont="1" applyBorder="1"/>
    <xf numFmtId="2" fontId="13" fillId="4" borderId="5" xfId="1" applyNumberFormat="1" applyFont="1" applyFill="1" applyBorder="1"/>
    <xf numFmtId="0" fontId="13" fillId="0" borderId="10" xfId="1" applyFont="1" applyBorder="1" applyAlignment="1">
      <alignment horizontal="center"/>
    </xf>
    <xf numFmtId="2" fontId="12" fillId="4" borderId="10" xfId="1" applyNumberFormat="1" applyFont="1" applyFill="1" applyBorder="1" applyAlignment="1">
      <alignment horizontal="center"/>
    </xf>
    <xf numFmtId="0" fontId="12" fillId="4" borderId="20" xfId="1" applyFont="1" applyFill="1" applyBorder="1"/>
    <xf numFmtId="2" fontId="12" fillId="4" borderId="9" xfId="1" applyNumberFormat="1" applyFont="1" applyFill="1" applyBorder="1"/>
    <xf numFmtId="0" fontId="12" fillId="4" borderId="9" xfId="1" applyFont="1" applyFill="1" applyBorder="1" applyAlignment="1">
      <alignment horizontal="center"/>
    </xf>
    <xf numFmtId="0" fontId="15" fillId="4" borderId="9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2" fontId="13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24" fillId="0" borderId="0" xfId="1" applyFont="1"/>
    <xf numFmtId="2" fontId="12" fillId="0" borderId="10" xfId="1" applyNumberFormat="1" applyFont="1" applyBorder="1"/>
    <xf numFmtId="0" fontId="12" fillId="3" borderId="10" xfId="1" applyFont="1" applyFill="1" applyBorder="1" applyAlignment="1">
      <alignment horizontal="center"/>
    </xf>
    <xf numFmtId="0" fontId="12" fillId="0" borderId="10" xfId="1" applyFont="1" applyBorder="1"/>
    <xf numFmtId="0" fontId="12" fillId="7" borderId="0" xfId="1" applyFont="1" applyFill="1"/>
    <xf numFmtId="0" fontId="12" fillId="7" borderId="26" xfId="1" applyFont="1" applyFill="1" applyBorder="1"/>
    <xf numFmtId="0" fontId="12" fillId="4" borderId="25" xfId="1" applyFont="1" applyFill="1" applyBorder="1" applyAlignment="1">
      <alignment horizontal="center"/>
    </xf>
    <xf numFmtId="0" fontId="13" fillId="7" borderId="10" xfId="1" applyFont="1" applyFill="1" applyBorder="1" applyAlignment="1">
      <alignment horizontal="center"/>
    </xf>
    <xf numFmtId="0" fontId="16" fillId="4" borderId="25" xfId="1" applyFont="1" applyFill="1" applyBorder="1" applyAlignment="1">
      <alignment horizontal="center" vertical="top"/>
    </xf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0" fontId="16" fillId="11" borderId="24" xfId="1" applyFont="1" applyFill="1" applyBorder="1" applyAlignment="1">
      <alignment horizontal="left"/>
    </xf>
    <xf numFmtId="2" fontId="15" fillId="11" borderId="0" xfId="1" applyNumberFormat="1" applyFont="1" applyFill="1" applyAlignment="1">
      <alignment horizontal="left"/>
    </xf>
    <xf numFmtId="2" fontId="12" fillId="3" borderId="10" xfId="1" applyNumberFormat="1" applyFont="1" applyFill="1" applyBorder="1" applyAlignment="1">
      <alignment horizontal="center"/>
    </xf>
    <xf numFmtId="0" fontId="27" fillId="4" borderId="10" xfId="1" applyFont="1" applyFill="1" applyBorder="1" applyAlignment="1">
      <alignment horizontal="center"/>
    </xf>
    <xf numFmtId="0" fontId="12" fillId="0" borderId="24" xfId="1" applyFont="1" applyBorder="1"/>
    <xf numFmtId="0" fontId="16" fillId="7" borderId="5" xfId="1" applyFont="1" applyFill="1" applyBorder="1"/>
    <xf numFmtId="0" fontId="16" fillId="7" borderId="18" xfId="1" applyFont="1" applyFill="1" applyBorder="1"/>
    <xf numFmtId="2" fontId="14" fillId="4" borderId="10" xfId="1" applyNumberFormat="1" applyFont="1" applyFill="1" applyBorder="1" applyAlignment="1">
      <alignment horizontal="center"/>
    </xf>
    <xf numFmtId="165" fontId="13" fillId="0" borderId="10" xfId="1" applyNumberFormat="1" applyFont="1" applyBorder="1" applyAlignment="1">
      <alignment horizontal="center"/>
    </xf>
    <xf numFmtId="165" fontId="19" fillId="4" borderId="10" xfId="1" applyNumberFormat="1" applyFont="1" applyFill="1" applyBorder="1" applyAlignment="1">
      <alignment horizontal="center"/>
    </xf>
    <xf numFmtId="0" fontId="17" fillId="4" borderId="10" xfId="1" applyFont="1" applyFill="1" applyBorder="1" applyAlignment="1">
      <alignment horizontal="center"/>
    </xf>
    <xf numFmtId="2" fontId="13" fillId="0" borderId="0" xfId="1" applyNumberFormat="1" applyFont="1"/>
    <xf numFmtId="0" fontId="14" fillId="4" borderId="18" xfId="1" applyFont="1" applyFill="1" applyBorder="1" applyAlignment="1">
      <alignment horizontal="center"/>
    </xf>
    <xf numFmtId="2" fontId="14" fillId="4" borderId="18" xfId="1" applyNumberFormat="1" applyFont="1" applyFill="1" applyBorder="1" applyAlignment="1">
      <alignment horizontal="center"/>
    </xf>
    <xf numFmtId="0" fontId="19" fillId="4" borderId="11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/>
    </xf>
    <xf numFmtId="0" fontId="28" fillId="4" borderId="10" xfId="1" applyFont="1" applyFill="1" applyBorder="1" applyAlignment="1">
      <alignment horizontal="center"/>
    </xf>
    <xf numFmtId="0" fontId="28" fillId="4" borderId="18" xfId="1" applyFont="1" applyFill="1" applyBorder="1" applyAlignment="1">
      <alignment horizontal="center"/>
    </xf>
    <xf numFmtId="165" fontId="14" fillId="4" borderId="10" xfId="1" applyNumberFormat="1" applyFont="1" applyFill="1" applyBorder="1" applyAlignment="1">
      <alignment horizontal="center"/>
    </xf>
    <xf numFmtId="0" fontId="16" fillId="4" borderId="26" xfId="1" applyFont="1" applyFill="1" applyBorder="1" applyAlignment="1">
      <alignment horizontal="center"/>
    </xf>
    <xf numFmtId="0" fontId="15" fillId="4" borderId="1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0" fontId="1" fillId="0" borderId="10" xfId="1" applyBorder="1"/>
    <xf numFmtId="0" fontId="29" fillId="0" borderId="10" xfId="1" applyFont="1" applyBorder="1" applyAlignment="1">
      <alignment horizontal="center"/>
    </xf>
    <xf numFmtId="2" fontId="29" fillId="0" borderId="10" xfId="1" applyNumberFormat="1" applyFont="1" applyBorder="1" applyAlignment="1">
      <alignment horizontal="center"/>
    </xf>
    <xf numFmtId="0" fontId="29" fillId="0" borderId="10" xfId="1" applyFont="1" applyBorder="1"/>
    <xf numFmtId="0" fontId="1" fillId="0" borderId="5" xfId="1" applyBorder="1" applyAlignment="1">
      <alignment horizontal="left"/>
    </xf>
    <xf numFmtId="0" fontId="1" fillId="0" borderId="5" xfId="1" applyBorder="1" applyAlignment="1">
      <alignment horizontal="center"/>
    </xf>
    <xf numFmtId="0" fontId="29" fillId="0" borderId="0" xfId="1" applyFont="1"/>
    <xf numFmtId="1" fontId="1" fillId="0" borderId="10" xfId="1" applyNumberFormat="1" applyBorder="1" applyAlignment="1">
      <alignment horizontal="center"/>
    </xf>
    <xf numFmtId="0" fontId="30" fillId="0" borderId="0" xfId="1" applyFont="1"/>
    <xf numFmtId="1" fontId="30" fillId="0" borderId="0" xfId="1" applyNumberFormat="1" applyFont="1" applyAlignment="1">
      <alignment horizontal="center"/>
    </xf>
    <xf numFmtId="0" fontId="30" fillId="0" borderId="0" xfId="1" applyFont="1" applyAlignment="1">
      <alignment horizontal="center"/>
    </xf>
    <xf numFmtId="2" fontId="30" fillId="0" borderId="0" xfId="1" applyNumberFormat="1" applyFont="1"/>
    <xf numFmtId="2" fontId="31" fillId="0" borderId="10" xfId="1" applyNumberFormat="1" applyFont="1" applyBorder="1" applyAlignment="1">
      <alignment horizontal="center"/>
    </xf>
    <xf numFmtId="0" fontId="31" fillId="0" borderId="11" xfId="1" applyFont="1" applyBorder="1" applyAlignment="1">
      <alignment horizontal="center"/>
    </xf>
    <xf numFmtId="0" fontId="31" fillId="0" borderId="18" xfId="1" applyFont="1" applyBorder="1"/>
    <xf numFmtId="0" fontId="31" fillId="0" borderId="10" xfId="1" applyFont="1" applyBorder="1" applyAlignment="1">
      <alignment horizontal="center"/>
    </xf>
    <xf numFmtId="0" fontId="32" fillId="0" borderId="0" xfId="1" applyFont="1"/>
    <xf numFmtId="2" fontId="31" fillId="3" borderId="10" xfId="1" applyNumberFormat="1" applyFont="1" applyFill="1" applyBorder="1" applyAlignment="1">
      <alignment horizontal="center"/>
    </xf>
    <xf numFmtId="0" fontId="33" fillId="0" borderId="5" xfId="1" applyFont="1" applyBorder="1"/>
    <xf numFmtId="1" fontId="30" fillId="0" borderId="19" xfId="1" applyNumberFormat="1" applyFont="1" applyBorder="1" applyAlignment="1">
      <alignment horizontal="center"/>
    </xf>
    <xf numFmtId="0" fontId="30" fillId="0" borderId="19" xfId="1" applyFont="1" applyBorder="1" applyAlignment="1">
      <alignment horizontal="center"/>
    </xf>
    <xf numFmtId="0" fontId="30" fillId="0" borderId="20" xfId="1" applyFont="1" applyBorder="1" applyAlignment="1">
      <alignment horizontal="center"/>
    </xf>
    <xf numFmtId="1" fontId="30" fillId="0" borderId="13" xfId="1" applyNumberFormat="1" applyFont="1" applyBorder="1" applyAlignment="1">
      <alignment horizontal="center"/>
    </xf>
    <xf numFmtId="0" fontId="30" fillId="0" borderId="13" xfId="1" applyFont="1" applyBorder="1" applyAlignment="1">
      <alignment horizontal="center"/>
    </xf>
    <xf numFmtId="0" fontId="30" fillId="0" borderId="22" xfId="1" applyFont="1" applyBorder="1" applyAlignment="1">
      <alignment horizontal="center"/>
    </xf>
    <xf numFmtId="0" fontId="33" fillId="0" borderId="0" xfId="1" applyFont="1"/>
    <xf numFmtId="1" fontId="33" fillId="0" borderId="0" xfId="1" applyNumberFormat="1" applyFont="1"/>
    <xf numFmtId="1" fontId="33" fillId="0" borderId="0" xfId="1" applyNumberFormat="1" applyFont="1" applyAlignment="1">
      <alignment horizontal="center"/>
    </xf>
    <xf numFmtId="0" fontId="33" fillId="0" borderId="0" xfId="1" applyFont="1" applyAlignment="1">
      <alignment horizontal="center"/>
    </xf>
    <xf numFmtId="2" fontId="33" fillId="0" borderId="0" xfId="1" applyNumberFormat="1" applyFont="1"/>
    <xf numFmtId="2" fontId="33" fillId="0" borderId="10" xfId="1" applyNumberFormat="1" applyFont="1" applyBorder="1" applyAlignment="1">
      <alignment horizontal="center"/>
    </xf>
    <xf numFmtId="0" fontId="33" fillId="0" borderId="18" xfId="1" applyFont="1" applyBorder="1"/>
    <xf numFmtId="0" fontId="33" fillId="0" borderId="10" xfId="1" applyFont="1" applyBorder="1" applyAlignment="1">
      <alignment horizontal="center"/>
    </xf>
    <xf numFmtId="2" fontId="33" fillId="0" borderId="25" xfId="1" applyNumberFormat="1" applyFont="1" applyBorder="1"/>
    <xf numFmtId="2" fontId="33" fillId="0" borderId="11" xfId="1" applyNumberFormat="1" applyFont="1" applyBorder="1" applyAlignment="1">
      <alignment horizontal="center"/>
    </xf>
    <xf numFmtId="2" fontId="33" fillId="0" borderId="26" xfId="1" applyNumberFormat="1" applyFont="1" applyBorder="1"/>
    <xf numFmtId="0" fontId="33" fillId="0" borderId="10" xfId="1" applyFont="1" applyBorder="1"/>
    <xf numFmtId="2" fontId="33" fillId="0" borderId="5" xfId="1" applyNumberFormat="1" applyFont="1" applyBorder="1" applyAlignment="1">
      <alignment horizontal="center"/>
    </xf>
    <xf numFmtId="0" fontId="33" fillId="0" borderId="25" xfId="1" applyFont="1" applyBorder="1"/>
    <xf numFmtId="1" fontId="33" fillId="0" borderId="19" xfId="1" applyNumberFormat="1" applyFont="1" applyBorder="1" applyAlignment="1">
      <alignment horizontal="center"/>
    </xf>
    <xf numFmtId="0" fontId="33" fillId="0" borderId="19" xfId="1" applyFont="1" applyBorder="1" applyAlignment="1">
      <alignment horizontal="center"/>
    </xf>
    <xf numFmtId="0" fontId="33" fillId="0" borderId="9" xfId="1" applyFont="1" applyBorder="1" applyAlignment="1">
      <alignment horizontal="center"/>
    </xf>
    <xf numFmtId="1" fontId="33" fillId="0" borderId="13" xfId="1" applyNumberFormat="1" applyFont="1" applyBorder="1" applyAlignment="1">
      <alignment horizontal="center"/>
    </xf>
    <xf numFmtId="0" fontId="33" fillId="0" borderId="13" xfId="1" applyFont="1" applyBorder="1" applyAlignment="1">
      <alignment horizontal="center"/>
    </xf>
    <xf numFmtId="0" fontId="33" fillId="0" borderId="16" xfId="1" applyFont="1" applyBorder="1" applyAlignment="1">
      <alignment horizontal="center"/>
    </xf>
    <xf numFmtId="1" fontId="33" fillId="0" borderId="26" xfId="1" applyNumberFormat="1" applyFont="1" applyBorder="1" applyAlignment="1">
      <alignment horizontal="center"/>
    </xf>
    <xf numFmtId="0" fontId="33" fillId="0" borderId="26" xfId="1" applyFont="1" applyBorder="1" applyAlignment="1">
      <alignment horizontal="center"/>
    </xf>
    <xf numFmtId="0" fontId="38" fillId="16" borderId="24" xfId="1" applyFont="1" applyFill="1" applyBorder="1" applyAlignment="1">
      <alignment horizontal="center"/>
    </xf>
    <xf numFmtId="0" fontId="38" fillId="16" borderId="0" xfId="1" applyFont="1" applyFill="1" applyAlignment="1">
      <alignment horizontal="center"/>
    </xf>
    <xf numFmtId="0" fontId="40" fillId="0" borderId="0" xfId="1" applyFont="1"/>
    <xf numFmtId="0" fontId="40" fillId="0" borderId="0" xfId="1" applyFont="1" applyAlignment="1">
      <alignment horizontal="center"/>
    </xf>
    <xf numFmtId="0" fontId="40" fillId="0" borderId="10" xfId="1" applyFont="1" applyBorder="1" applyAlignment="1">
      <alignment horizontal="center"/>
    </xf>
    <xf numFmtId="0" fontId="41" fillId="0" borderId="0" xfId="1" applyFont="1" applyAlignment="1">
      <alignment horizontal="center"/>
    </xf>
    <xf numFmtId="0" fontId="42" fillId="0" borderId="0" xfId="1" applyFont="1"/>
    <xf numFmtId="2" fontId="8" fillId="0" borderId="10" xfId="1" applyNumberFormat="1" applyFont="1" applyBorder="1" applyAlignment="1">
      <alignment horizontal="center"/>
    </xf>
    <xf numFmtId="15" fontId="8" fillId="0" borderId="5" xfId="1" applyNumberFormat="1" applyFont="1" applyBorder="1" applyAlignment="1">
      <alignment horizontal="left"/>
    </xf>
    <xf numFmtId="0" fontId="8" fillId="0" borderId="5" xfId="1" applyFont="1" applyBorder="1"/>
    <xf numFmtId="2" fontId="9" fillId="0" borderId="10" xfId="1" applyNumberFormat="1" applyFont="1" applyBorder="1" applyAlignment="1">
      <alignment horizontal="center"/>
    </xf>
    <xf numFmtId="0" fontId="8" fillId="0" borderId="9" xfId="1" applyFont="1" applyBorder="1"/>
    <xf numFmtId="2" fontId="8" fillId="3" borderId="10" xfId="1" applyNumberFormat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0" borderId="6" xfId="1" applyFont="1" applyBorder="1"/>
    <xf numFmtId="2" fontId="8" fillId="0" borderId="4" xfId="1" applyNumberFormat="1" applyFont="1" applyBorder="1" applyAlignment="1">
      <alignment horizontal="center"/>
    </xf>
    <xf numFmtId="0" fontId="8" fillId="0" borderId="3" xfId="1" applyFont="1" applyBorder="1"/>
    <xf numFmtId="0" fontId="8" fillId="0" borderId="2" xfId="1" applyFont="1" applyBorder="1"/>
    <xf numFmtId="2" fontId="8" fillId="0" borderId="1" xfId="1" applyNumberFormat="1" applyFont="1" applyBorder="1" applyAlignment="1">
      <alignment horizontal="center"/>
    </xf>
    <xf numFmtId="49" fontId="9" fillId="0" borderId="4" xfId="1" applyNumberFormat="1" applyFon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12" fillId="7" borderId="11" xfId="1" applyNumberFormat="1" applyFont="1" applyFill="1" applyBorder="1" applyAlignment="1">
      <alignment horizontal="center"/>
    </xf>
    <xf numFmtId="2" fontId="22" fillId="7" borderId="5" xfId="1" applyNumberFormat="1" applyFont="1" applyFill="1" applyBorder="1" applyAlignment="1">
      <alignment horizontal="center"/>
    </xf>
    <xf numFmtId="0" fontId="22" fillId="7" borderId="10" xfId="1" applyFont="1" applyFill="1" applyBorder="1" applyAlignment="1">
      <alignment horizontal="center"/>
    </xf>
    <xf numFmtId="2" fontId="22" fillId="7" borderId="18" xfId="1" applyNumberFormat="1" applyFont="1" applyFill="1" applyBorder="1" applyAlignment="1">
      <alignment horizontal="center"/>
    </xf>
    <xf numFmtId="2" fontId="22" fillId="7" borderId="11" xfId="1" applyNumberFormat="1" applyFont="1" applyFill="1" applyBorder="1" applyAlignment="1">
      <alignment horizontal="center"/>
    </xf>
    <xf numFmtId="0" fontId="22" fillId="7" borderId="5" xfId="1" applyFont="1" applyFill="1" applyBorder="1"/>
    <xf numFmtId="165" fontId="22" fillId="7" borderId="11" xfId="1" applyNumberFormat="1" applyFont="1" applyFill="1" applyBorder="1" applyAlignment="1">
      <alignment horizontal="center"/>
    </xf>
    <xf numFmtId="0" fontId="33" fillId="3" borderId="10" xfId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31" fillId="0" borderId="5" xfId="1" applyFont="1" applyBorder="1" applyAlignment="1">
      <alignment horizontal="center"/>
    </xf>
    <xf numFmtId="0" fontId="12" fillId="7" borderId="0" xfId="1" applyFont="1" applyFill="1" applyAlignment="1">
      <alignment horizontal="center"/>
    </xf>
    <xf numFmtId="2" fontId="12" fillId="7" borderId="0" xfId="1" applyNumberFormat="1" applyFont="1" applyFill="1" applyAlignment="1">
      <alignment horizontal="center"/>
    </xf>
    <xf numFmtId="165" fontId="12" fillId="7" borderId="0" xfId="1" applyNumberFormat="1" applyFont="1" applyFill="1" applyAlignment="1">
      <alignment horizontal="center"/>
    </xf>
    <xf numFmtId="0" fontId="22" fillId="7" borderId="0" xfId="1" applyFont="1" applyFill="1"/>
    <xf numFmtId="2" fontId="21" fillId="7" borderId="11" xfId="1" applyNumberFormat="1" applyFont="1" applyFill="1" applyBorder="1" applyAlignment="1">
      <alignment horizontal="center"/>
    </xf>
    <xf numFmtId="0" fontId="22" fillId="7" borderId="0" xfId="1" applyFont="1" applyFill="1" applyAlignment="1">
      <alignment horizontal="center"/>
    </xf>
    <xf numFmtId="2" fontId="22" fillId="7" borderId="0" xfId="1" applyNumberFormat="1" applyFont="1" applyFill="1" applyAlignment="1">
      <alignment horizontal="center"/>
    </xf>
    <xf numFmtId="165" fontId="22" fillId="7" borderId="0" xfId="1" applyNumberFormat="1" applyFont="1" applyFill="1" applyAlignment="1">
      <alignment horizontal="center"/>
    </xf>
    <xf numFmtId="0" fontId="34" fillId="3" borderId="5" xfId="1" applyFont="1" applyFill="1" applyBorder="1" applyAlignment="1">
      <alignment horizontal="center"/>
    </xf>
    <xf numFmtId="0" fontId="31" fillId="3" borderId="5" xfId="1" applyFont="1" applyFill="1" applyBorder="1" applyAlignment="1">
      <alignment horizontal="left"/>
    </xf>
    <xf numFmtId="0" fontId="12" fillId="7" borderId="19" xfId="1" applyFont="1" applyFill="1" applyBorder="1" applyAlignment="1">
      <alignment horizontal="center"/>
    </xf>
    <xf numFmtId="0" fontId="16" fillId="7" borderId="21" xfId="1" applyFont="1" applyFill="1" applyBorder="1"/>
    <xf numFmtId="0" fontId="16" fillId="7" borderId="9" xfId="1" applyFont="1" applyFill="1" applyBorder="1"/>
    <xf numFmtId="0" fontId="31" fillId="3" borderId="10" xfId="1" applyFont="1" applyFill="1" applyBorder="1" applyAlignment="1">
      <alignment horizontal="center"/>
    </xf>
    <xf numFmtId="0" fontId="12" fillId="7" borderId="0" xfId="1" applyFont="1" applyFill="1" applyAlignment="1">
      <alignment horizontal="left"/>
    </xf>
    <xf numFmtId="0" fontId="17" fillId="3" borderId="10" xfId="1" applyFont="1" applyFill="1" applyBorder="1" applyAlignment="1">
      <alignment horizontal="center"/>
    </xf>
    <xf numFmtId="0" fontId="1" fillId="0" borderId="21" xfId="1" applyBorder="1"/>
    <xf numFmtId="0" fontId="1" fillId="0" borderId="18" xfId="1" applyBorder="1"/>
    <xf numFmtId="0" fontId="1" fillId="0" borderId="19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9" xfId="1" applyBorder="1" applyAlignment="1">
      <alignment horizontal="center"/>
    </xf>
    <xf numFmtId="0" fontId="31" fillId="0" borderId="5" xfId="1" applyFont="1" applyBorder="1"/>
    <xf numFmtId="0" fontId="21" fillId="7" borderId="0" xfId="1" applyFont="1" applyFill="1" applyAlignment="1">
      <alignment horizontal="center"/>
    </xf>
    <xf numFmtId="0" fontId="21" fillId="7" borderId="0" xfId="1" applyFont="1" applyFill="1" applyAlignment="1">
      <alignment horizontal="left"/>
    </xf>
    <xf numFmtId="2" fontId="21" fillId="7" borderId="0" xfId="1" applyNumberFormat="1" applyFont="1" applyFill="1" applyAlignment="1">
      <alignment horizontal="center"/>
    </xf>
    <xf numFmtId="165" fontId="21" fillId="7" borderId="0" xfId="1" applyNumberFormat="1" applyFont="1" applyFill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43" fillId="0" borderId="11" xfId="1" applyFont="1" applyBorder="1" applyAlignment="1">
      <alignment horizontal="center"/>
    </xf>
    <xf numFmtId="0" fontId="22" fillId="7" borderId="25" xfId="1" applyFont="1" applyFill="1" applyBorder="1" applyAlignment="1">
      <alignment horizontal="center"/>
    </xf>
    <xf numFmtId="2" fontId="22" fillId="7" borderId="24" xfId="1" applyNumberFormat="1" applyFont="1" applyFill="1" applyBorder="1" applyAlignment="1">
      <alignment horizontal="center"/>
    </xf>
    <xf numFmtId="0" fontId="30" fillId="0" borderId="10" xfId="1" applyFont="1" applyBorder="1" applyAlignment="1">
      <alignment horizontal="center"/>
    </xf>
    <xf numFmtId="2" fontId="30" fillId="0" borderId="10" xfId="1" applyNumberFormat="1" applyFont="1" applyBorder="1" applyAlignment="1">
      <alignment horizontal="center"/>
    </xf>
    <xf numFmtId="0" fontId="6" fillId="0" borderId="6" xfId="1" applyFont="1" applyBorder="1"/>
    <xf numFmtId="0" fontId="6" fillId="0" borderId="5" xfId="1" applyFont="1" applyBorder="1"/>
    <xf numFmtId="2" fontId="45" fillId="0" borderId="11" xfId="1" applyNumberFormat="1" applyFont="1" applyBorder="1" applyAlignment="1">
      <alignment horizontal="center"/>
    </xf>
    <xf numFmtId="2" fontId="20" fillId="3" borderId="11" xfId="1" applyNumberFormat="1" applyFont="1" applyFill="1" applyBorder="1" applyAlignment="1">
      <alignment horizontal="center"/>
    </xf>
    <xf numFmtId="2" fontId="20" fillId="3" borderId="10" xfId="1" applyNumberFormat="1" applyFont="1" applyFill="1" applyBorder="1" applyAlignment="1">
      <alignment horizontal="center"/>
    </xf>
    <xf numFmtId="165" fontId="20" fillId="3" borderId="10" xfId="1" applyNumberFormat="1" applyFont="1" applyFill="1" applyBorder="1" applyAlignment="1">
      <alignment horizontal="center"/>
    </xf>
    <xf numFmtId="0" fontId="20" fillId="3" borderId="10" xfId="1" applyFont="1" applyFill="1" applyBorder="1" applyAlignment="1">
      <alignment horizontal="center"/>
    </xf>
    <xf numFmtId="2" fontId="31" fillId="0" borderId="5" xfId="1" applyNumberFormat="1" applyFont="1" applyBorder="1" applyAlignment="1">
      <alignment horizontal="center"/>
    </xf>
    <xf numFmtId="16" fontId="12" fillId="0" borderId="18" xfId="1" applyNumberFormat="1" applyFont="1" applyBorder="1"/>
    <xf numFmtId="0" fontId="12" fillId="7" borderId="25" xfId="1" applyFont="1" applyFill="1" applyBorder="1" applyAlignment="1">
      <alignment horizontal="center"/>
    </xf>
    <xf numFmtId="0" fontId="12" fillId="7" borderId="18" xfId="1" applyFont="1" applyFill="1" applyBorder="1" applyAlignment="1">
      <alignment horizontal="center"/>
    </xf>
    <xf numFmtId="2" fontId="20" fillId="0" borderId="5" xfId="1" applyNumberFormat="1" applyFont="1" applyBorder="1" applyAlignment="1">
      <alignment horizontal="center"/>
    </xf>
    <xf numFmtId="49" fontId="8" fillId="3" borderId="4" xfId="1" applyNumberFormat="1" applyFont="1" applyFill="1" applyBorder="1" applyAlignment="1">
      <alignment horizontal="center" wrapText="1"/>
    </xf>
    <xf numFmtId="49" fontId="8" fillId="3" borderId="4" xfId="1" applyNumberFormat="1" applyFont="1" applyFill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21" fillId="7" borderId="5" xfId="1" applyNumberFormat="1" applyFont="1" applyFill="1" applyBorder="1" applyAlignment="1">
      <alignment horizontal="center"/>
    </xf>
    <xf numFmtId="0" fontId="20" fillId="0" borderId="16" xfId="1" applyFont="1" applyBorder="1"/>
    <xf numFmtId="0" fontId="21" fillId="7" borderId="18" xfId="1" applyFont="1" applyFill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15" fontId="8" fillId="0" borderId="29" xfId="1" applyNumberFormat="1" applyFont="1" applyBorder="1" applyAlignment="1">
      <alignment horizontal="left"/>
    </xf>
    <xf numFmtId="2" fontId="8" fillId="0" borderId="13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15" fontId="8" fillId="0" borderId="6" xfId="1" applyNumberFormat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16" fillId="7" borderId="10" xfId="1" applyFont="1" applyFill="1" applyBorder="1" applyAlignment="1">
      <alignment horizontal="center"/>
    </xf>
    <xf numFmtId="0" fontId="12" fillId="14" borderId="0" xfId="1" applyFont="1" applyFill="1" applyAlignment="1">
      <alignment horizontal="center"/>
    </xf>
    <xf numFmtId="15" fontId="6" fillId="0" borderId="29" xfId="1" applyNumberFormat="1" applyFont="1" applyBorder="1" applyAlignment="1">
      <alignment horizontal="left"/>
    </xf>
    <xf numFmtId="2" fontId="22" fillId="7" borderId="0" xfId="1" applyNumberFormat="1" applyFont="1" applyFill="1"/>
    <xf numFmtId="0" fontId="22" fillId="14" borderId="16" xfId="1" applyFont="1" applyFill="1" applyBorder="1"/>
    <xf numFmtId="0" fontId="8" fillId="3" borderId="6" xfId="1" applyFont="1" applyFill="1" applyBorder="1"/>
    <xf numFmtId="0" fontId="7" fillId="2" borderId="14" xfId="1" applyFont="1" applyFill="1" applyBorder="1" applyAlignment="1">
      <alignment horizontal="center"/>
    </xf>
    <xf numFmtId="0" fontId="22" fillId="7" borderId="11" xfId="1" applyFont="1" applyFill="1" applyBorder="1"/>
    <xf numFmtId="0" fontId="16" fillId="7" borderId="11" xfId="1" applyFont="1" applyFill="1" applyBorder="1"/>
    <xf numFmtId="2" fontId="22" fillId="7" borderId="18" xfId="1" applyNumberFormat="1" applyFont="1" applyFill="1" applyBorder="1"/>
    <xf numFmtId="2" fontId="22" fillId="7" borderId="5" xfId="1" applyNumberFormat="1" applyFont="1" applyFill="1" applyBorder="1"/>
    <xf numFmtId="2" fontId="22" fillId="7" borderId="11" xfId="1" applyNumberFormat="1" applyFont="1" applyFill="1" applyBorder="1"/>
    <xf numFmtId="0" fontId="20" fillId="7" borderId="10" xfId="1" applyFont="1" applyFill="1" applyBorder="1" applyAlignment="1">
      <alignment horizontal="center"/>
    </xf>
    <xf numFmtId="0" fontId="16" fillId="4" borderId="20" xfId="1" applyFont="1" applyFill="1" applyBorder="1"/>
    <xf numFmtId="0" fontId="12" fillId="7" borderId="23" xfId="1" applyFont="1" applyFill="1" applyBorder="1" applyAlignment="1">
      <alignment horizontal="center"/>
    </xf>
    <xf numFmtId="0" fontId="12" fillId="7" borderId="13" xfId="1" applyFont="1" applyFill="1" applyBorder="1" applyAlignment="1">
      <alignment horizontal="center"/>
    </xf>
    <xf numFmtId="0" fontId="27" fillId="7" borderId="10" xfId="1" applyFont="1" applyFill="1" applyBorder="1" applyAlignment="1">
      <alignment horizontal="center"/>
    </xf>
    <xf numFmtId="2" fontId="16" fillId="4" borderId="5" xfId="1" applyNumberFormat="1" applyFont="1" applyFill="1" applyBorder="1"/>
    <xf numFmtId="2" fontId="16" fillId="4" borderId="11" xfId="1" applyNumberFormat="1" applyFont="1" applyFill="1" applyBorder="1"/>
    <xf numFmtId="2" fontId="16" fillId="4" borderId="18" xfId="1" applyNumberFormat="1" applyFont="1" applyFill="1" applyBorder="1"/>
    <xf numFmtId="0" fontId="16" fillId="7" borderId="20" xfId="1" applyFont="1" applyFill="1" applyBorder="1"/>
    <xf numFmtId="0" fontId="17" fillId="6" borderId="24" xfId="1" applyFont="1" applyFill="1" applyBorder="1"/>
    <xf numFmtId="0" fontId="12" fillId="7" borderId="21" xfId="1" applyFont="1" applyFill="1" applyBorder="1" applyAlignment="1">
      <alignment horizontal="center"/>
    </xf>
    <xf numFmtId="0" fontId="17" fillId="6" borderId="18" xfId="1" applyFont="1" applyFill="1" applyBorder="1"/>
    <xf numFmtId="0" fontId="47" fillId="4" borderId="18" xfId="1" applyFont="1" applyFill="1" applyBorder="1"/>
    <xf numFmtId="0" fontId="46" fillId="7" borderId="18" xfId="1" applyFont="1" applyFill="1" applyBorder="1"/>
    <xf numFmtId="0" fontId="47" fillId="4" borderId="21" xfId="1" applyFont="1" applyFill="1" applyBorder="1"/>
    <xf numFmtId="0" fontId="46" fillId="7" borderId="0" xfId="1" applyFont="1" applyFill="1"/>
    <xf numFmtId="0" fontId="47" fillId="4" borderId="9" xfId="1" applyFont="1" applyFill="1" applyBorder="1"/>
    <xf numFmtId="0" fontId="47" fillId="4" borderId="5" xfId="1" applyFont="1" applyFill="1" applyBorder="1"/>
    <xf numFmtId="0" fontId="46" fillId="7" borderId="5" xfId="1" applyFont="1" applyFill="1" applyBorder="1"/>
    <xf numFmtId="0" fontId="47" fillId="7" borderId="9" xfId="1" applyFont="1" applyFill="1" applyBorder="1"/>
    <xf numFmtId="0" fontId="48" fillId="6" borderId="0" xfId="1" applyFont="1" applyFill="1" applyAlignment="1">
      <alignment horizontal="center"/>
    </xf>
    <xf numFmtId="2" fontId="20" fillId="0" borderId="16" xfId="1" applyNumberFormat="1" applyFont="1" applyBorder="1" applyAlignment="1">
      <alignment horizontal="center"/>
    </xf>
    <xf numFmtId="2" fontId="21" fillId="7" borderId="10" xfId="1" applyNumberFormat="1" applyFont="1" applyFill="1" applyBorder="1" applyAlignment="1">
      <alignment horizontal="center"/>
    </xf>
    <xf numFmtId="2" fontId="12" fillId="3" borderId="0" xfId="1" applyNumberFormat="1" applyFont="1" applyFill="1" applyAlignment="1">
      <alignment horizontal="center"/>
    </xf>
    <xf numFmtId="2" fontId="12" fillId="3" borderId="0" xfId="1" applyNumberFormat="1" applyFont="1" applyFill="1"/>
    <xf numFmtId="0" fontId="1" fillId="0" borderId="5" xfId="1" applyBorder="1"/>
    <xf numFmtId="2" fontId="1" fillId="0" borderId="5" xfId="1" applyNumberFormat="1" applyBorder="1" applyAlignment="1">
      <alignment horizontal="center"/>
    </xf>
    <xf numFmtId="0" fontId="48" fillId="6" borderId="9" xfId="1" applyFont="1" applyFill="1" applyBorder="1"/>
    <xf numFmtId="0" fontId="48" fillId="6" borderId="0" xfId="1" applyFont="1" applyFill="1"/>
    <xf numFmtId="0" fontId="47" fillId="11" borderId="22" xfId="1" applyFont="1" applyFill="1" applyBorder="1"/>
    <xf numFmtId="0" fontId="53" fillId="4" borderId="18" xfId="1" applyFont="1" applyFill="1" applyBorder="1"/>
    <xf numFmtId="0" fontId="52" fillId="7" borderId="0" xfId="1" applyFont="1" applyFill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2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0" fontId="12" fillId="17" borderId="16" xfId="1" applyFont="1" applyFill="1" applyBorder="1" applyAlignment="1"/>
    <xf numFmtId="165" fontId="12" fillId="0" borderId="11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2" fontId="12" fillId="0" borderId="0" xfId="1" applyNumberFormat="1" applyFont="1" applyBorder="1"/>
    <xf numFmtId="0" fontId="12" fillId="0" borderId="0" xfId="1" applyFont="1" applyAlignment="1">
      <alignment horizontal="center"/>
    </xf>
    <xf numFmtId="0" fontId="12" fillId="7" borderId="0" xfId="1" applyFont="1" applyFill="1" applyBorder="1" applyAlignment="1">
      <alignment horizontal="center"/>
    </xf>
    <xf numFmtId="0" fontId="12" fillId="7" borderId="16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0" fillId="0" borderId="13" xfId="1" applyFont="1" applyBorder="1" applyAlignment="1">
      <alignment horizontal="center"/>
    </xf>
    <xf numFmtId="0" fontId="20" fillId="0" borderId="23" xfId="1" applyFont="1" applyBorder="1"/>
    <xf numFmtId="2" fontId="11" fillId="2" borderId="17" xfId="1" applyNumberFormat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 wrapText="1"/>
    </xf>
    <xf numFmtId="2" fontId="56" fillId="0" borderId="11" xfId="1" applyNumberFormat="1" applyFont="1" applyBorder="1" applyAlignment="1">
      <alignment horizontal="center"/>
    </xf>
    <xf numFmtId="0" fontId="47" fillId="7" borderId="18" xfId="1" applyFont="1" applyFill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49" fontId="12" fillId="0" borderId="10" xfId="1" applyNumberFormat="1" applyFont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16" xfId="1" applyFont="1" applyBorder="1" applyAlignment="1">
      <alignment horizontal="left"/>
    </xf>
    <xf numFmtId="0" fontId="46" fillId="7" borderId="0" xfId="1" applyFont="1" applyFill="1" applyBorder="1" applyAlignment="1">
      <alignment horizontal="center"/>
    </xf>
    <xf numFmtId="0" fontId="12" fillId="3" borderId="0" xfId="1" applyFont="1" applyFill="1"/>
    <xf numFmtId="0" fontId="48" fillId="3" borderId="10" xfId="1" applyFont="1" applyFill="1" applyBorder="1" applyAlignment="1">
      <alignment horizontal="center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57" fillId="0" borderId="5" xfId="1" applyFont="1" applyBorder="1" applyAlignment="1">
      <alignment horizontal="center"/>
    </xf>
    <xf numFmtId="0" fontId="56" fillId="0" borderId="11" xfId="1" applyFont="1" applyBorder="1" applyAlignment="1">
      <alignment horizontal="center"/>
    </xf>
    <xf numFmtId="2" fontId="12" fillId="3" borderId="13" xfId="1" applyNumberFormat="1" applyFont="1" applyFill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16" fontId="30" fillId="0" borderId="0" xfId="1" applyNumberFormat="1" applyFont="1"/>
    <xf numFmtId="16" fontId="1" fillId="0" borderId="0" xfId="1" applyNumberFormat="1"/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2" fontId="20" fillId="0" borderId="0" xfId="1" applyNumberFormat="1" applyFont="1" applyAlignment="1">
      <alignment horizontal="center"/>
    </xf>
    <xf numFmtId="2" fontId="20" fillId="0" borderId="0" xfId="1" applyNumberFormat="1" applyFont="1"/>
    <xf numFmtId="0" fontId="58" fillId="0" borderId="5" xfId="1" applyFont="1" applyBorder="1" applyAlignment="1">
      <alignment horizontal="center"/>
    </xf>
    <xf numFmtId="2" fontId="45" fillId="0" borderId="5" xfId="1" applyNumberFormat="1" applyFont="1" applyBorder="1" applyAlignment="1">
      <alignment horizontal="center"/>
    </xf>
    <xf numFmtId="0" fontId="57" fillId="0" borderId="5" xfId="1" applyFont="1" applyBorder="1"/>
    <xf numFmtId="15" fontId="58" fillId="0" borderId="5" xfId="1" applyNumberFormat="1" applyFont="1" applyBorder="1" applyAlignment="1">
      <alignment horizontal="center"/>
    </xf>
    <xf numFmtId="15" fontId="58" fillId="0" borderId="2" xfId="1" applyNumberFormat="1" applyFont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15" fontId="6" fillId="0" borderId="6" xfId="1" applyNumberFormat="1" applyFont="1" applyBorder="1" applyAlignment="1">
      <alignment horizontal="left"/>
    </xf>
    <xf numFmtId="2" fontId="17" fillId="0" borderId="5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2" fontId="17" fillId="0" borderId="5" xfId="1" applyNumberFormat="1" applyFont="1" applyBorder="1" applyAlignment="1">
      <alignment horizontal="center"/>
    </xf>
    <xf numFmtId="0" fontId="12" fillId="3" borderId="0" xfId="1" applyFont="1" applyFill="1" applyBorder="1" applyAlignment="1">
      <alignment horizontal="left"/>
    </xf>
    <xf numFmtId="0" fontId="12" fillId="3" borderId="18" xfId="1" applyFont="1" applyFill="1" applyBorder="1"/>
    <xf numFmtId="0" fontId="12" fillId="3" borderId="5" xfId="1" applyFont="1" applyFill="1" applyBorder="1"/>
    <xf numFmtId="0" fontId="12" fillId="3" borderId="11" xfId="1" applyFont="1" applyFill="1" applyBorder="1" applyAlignment="1">
      <alignment horizontal="center"/>
    </xf>
    <xf numFmtId="16" fontId="20" fillId="0" borderId="18" xfId="1" applyNumberFormat="1" applyFont="1" applyBorder="1"/>
    <xf numFmtId="0" fontId="59" fillId="0" borderId="5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40" fillId="0" borderId="10" xfId="1" applyFont="1" applyBorder="1" applyAlignment="1">
      <alignment horizontal="center"/>
    </xf>
    <xf numFmtId="166" fontId="40" fillId="0" borderId="1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2" fontId="6" fillId="0" borderId="12" xfId="1" applyNumberFormat="1" applyFont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8" fillId="0" borderId="29" xfId="1" applyFont="1" applyBorder="1" applyAlignment="1">
      <alignment horizontal="left"/>
    </xf>
    <xf numFmtId="0" fontId="20" fillId="0" borderId="5" xfId="1" applyFont="1" applyBorder="1" applyAlignment="1">
      <alignment horizontal="center"/>
    </xf>
    <xf numFmtId="0" fontId="47" fillId="7" borderId="10" xfId="1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6" fillId="4" borderId="11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44" fillId="2" borderId="27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7" fillId="2" borderId="34" xfId="1" applyFont="1" applyFill="1" applyBorder="1" applyAlignment="1"/>
    <xf numFmtId="2" fontId="20" fillId="3" borderId="16" xfId="1" applyNumberFormat="1" applyFont="1" applyFill="1" applyBorder="1" applyAlignment="1">
      <alignment horizontal="center"/>
    </xf>
    <xf numFmtId="0" fontId="20" fillId="7" borderId="23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left"/>
    </xf>
    <xf numFmtId="0" fontId="12" fillId="3" borderId="5" xfId="1" applyFont="1" applyFill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20" fillId="7" borderId="18" xfId="1" applyFont="1" applyFill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3" borderId="16" xfId="1" applyFont="1" applyFill="1" applyBorder="1" applyAlignment="1">
      <alignment horizontal="left"/>
    </xf>
    <xf numFmtId="0" fontId="12" fillId="0" borderId="0" xfId="1" applyFont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2" fontId="12" fillId="0" borderId="9" xfId="1" applyNumberFormat="1" applyFont="1" applyBorder="1" applyAlignment="1">
      <alignment horizontal="center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54" fillId="0" borderId="10" xfId="1" applyNumberFormat="1" applyFont="1" applyBorder="1" applyAlignment="1">
      <alignment horizontal="center"/>
    </xf>
    <xf numFmtId="2" fontId="45" fillId="0" borderId="5" xfId="1" applyNumberFormat="1" applyFont="1" applyBorder="1" applyAlignment="1">
      <alignment horizontal="center"/>
    </xf>
    <xf numFmtId="0" fontId="12" fillId="7" borderId="16" xfId="1" applyFont="1" applyFill="1" applyBorder="1" applyAlignment="1"/>
    <xf numFmtId="0" fontId="11" fillId="2" borderId="17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12" fillId="0" borderId="11" xfId="1" applyFont="1" applyBorder="1" applyAlignment="1">
      <alignment horizontal="center"/>
    </xf>
    <xf numFmtId="2" fontId="45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0" fontId="59" fillId="0" borderId="9" xfId="1" applyFont="1" applyBorder="1" applyAlignment="1">
      <alignment horizontal="center"/>
    </xf>
    <xf numFmtId="0" fontId="22" fillId="4" borderId="9" xfId="1" applyFont="1" applyFill="1" applyBorder="1" applyAlignment="1">
      <alignment horizontal="center"/>
    </xf>
    <xf numFmtId="0" fontId="22" fillId="4" borderId="5" xfId="1" applyFont="1" applyFill="1" applyBorder="1" applyAlignment="1">
      <alignment horizontal="center"/>
    </xf>
    <xf numFmtId="0" fontId="22" fillId="4" borderId="1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left"/>
    </xf>
    <xf numFmtId="0" fontId="62" fillId="3" borderId="10" xfId="1" applyFont="1" applyFill="1" applyBorder="1" applyAlignment="1">
      <alignment horizontal="center"/>
    </xf>
    <xf numFmtId="0" fontId="20" fillId="0" borderId="11" xfId="1" applyFont="1" applyBorder="1" applyAlignment="1">
      <alignment horizontal="center"/>
    </xf>
    <xf numFmtId="15" fontId="9" fillId="0" borderId="6" xfId="1" applyNumberFormat="1" applyFont="1" applyBorder="1" applyAlignment="1">
      <alignment horizontal="center" wrapText="1"/>
    </xf>
    <xf numFmtId="15" fontId="9" fillId="0" borderId="5" xfId="1" applyNumberFormat="1" applyFont="1" applyBorder="1" applyAlignment="1">
      <alignment horizontal="center" wrapText="1"/>
    </xf>
    <xf numFmtId="15" fontId="9" fillId="0" borderId="11" xfId="1" applyNumberFormat="1" applyFont="1" applyBorder="1" applyAlignment="1">
      <alignment horizontal="center" wrapText="1"/>
    </xf>
    <xf numFmtId="15" fontId="9" fillId="0" borderId="6" xfId="1" applyNumberFormat="1" applyFont="1" applyBorder="1" applyAlignment="1">
      <alignment horizontal="left" wrapText="1"/>
    </xf>
    <xf numFmtId="15" fontId="9" fillId="0" borderId="5" xfId="1" applyNumberFormat="1" applyFont="1" applyBorder="1" applyAlignment="1">
      <alignment horizontal="left" wrapText="1"/>
    </xf>
    <xf numFmtId="15" fontId="9" fillId="0" borderId="15" xfId="1" applyNumberFormat="1" applyFont="1" applyBorder="1" applyAlignment="1">
      <alignment horizontal="left"/>
    </xf>
    <xf numFmtId="15" fontId="9" fillId="0" borderId="10" xfId="1" applyNumberFormat="1" applyFont="1" applyBorder="1" applyAlignment="1">
      <alignment horizontal="left"/>
    </xf>
    <xf numFmtId="15" fontId="9" fillId="0" borderId="15" xfId="1" applyNumberFormat="1" applyFont="1" applyBorder="1" applyAlignment="1">
      <alignment horizontal="left" wrapText="1"/>
    </xf>
    <xf numFmtId="15" fontId="9" fillId="0" borderId="10" xfId="1" applyNumberFormat="1" applyFont="1" applyBorder="1" applyAlignment="1">
      <alignment horizontal="left" wrapText="1"/>
    </xf>
    <xf numFmtId="0" fontId="44" fillId="2" borderId="8" xfId="1" applyFont="1" applyFill="1" applyBorder="1" applyAlignment="1">
      <alignment horizontal="center"/>
    </xf>
    <xf numFmtId="0" fontId="44" fillId="2" borderId="7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15" fontId="6" fillId="0" borderId="15" xfId="1" applyNumberFormat="1" applyFont="1" applyBorder="1" applyAlignment="1">
      <alignment horizontal="left"/>
    </xf>
    <xf numFmtId="15" fontId="6" fillId="0" borderId="10" xfId="1" applyNumberFormat="1" applyFont="1" applyBorder="1" applyAlignment="1">
      <alignment horizontal="left"/>
    </xf>
    <xf numFmtId="15" fontId="54" fillId="0" borderId="15" xfId="1" applyNumberFormat="1" applyFont="1" applyBorder="1" applyAlignment="1">
      <alignment horizontal="center"/>
    </xf>
    <xf numFmtId="15" fontId="54" fillId="0" borderId="10" xfId="1" applyNumberFormat="1" applyFont="1" applyBorder="1" applyAlignment="1">
      <alignment horizontal="center"/>
    </xf>
    <xf numFmtId="0" fontId="44" fillId="2" borderId="28" xfId="1" applyFont="1" applyFill="1" applyBorder="1" applyAlignment="1">
      <alignment horizontal="center"/>
    </xf>
    <xf numFmtId="15" fontId="9" fillId="0" borderId="11" xfId="1" applyNumberFormat="1" applyFont="1" applyBorder="1" applyAlignment="1">
      <alignment horizontal="left" wrapText="1"/>
    </xf>
    <xf numFmtId="15" fontId="9" fillId="0" borderId="6" xfId="1" applyNumberFormat="1" applyFont="1" applyBorder="1" applyAlignment="1">
      <alignment horizontal="left"/>
    </xf>
    <xf numFmtId="15" fontId="9" fillId="0" borderId="11" xfId="1" applyNumberFormat="1" applyFont="1" applyBorder="1" applyAlignment="1">
      <alignment horizontal="left"/>
    </xf>
    <xf numFmtId="0" fontId="11" fillId="2" borderId="31" xfId="1" applyFont="1" applyFill="1" applyBorder="1" applyAlignment="1">
      <alignment horizontal="center"/>
    </xf>
    <xf numFmtId="0" fontId="11" fillId="2" borderId="17" xfId="1" applyFont="1" applyFill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6" fillId="0" borderId="10" xfId="1" applyFont="1" applyBorder="1" applyAlignment="1">
      <alignment horizontal="left"/>
    </xf>
    <xf numFmtId="15" fontId="55" fillId="0" borderId="15" xfId="1" applyNumberFormat="1" applyFont="1" applyBorder="1" applyAlignment="1">
      <alignment horizontal="center"/>
    </xf>
    <xf numFmtId="0" fontId="55" fillId="0" borderId="15" xfId="1" applyFont="1" applyBorder="1" applyAlignment="1">
      <alignment horizontal="center"/>
    </xf>
    <xf numFmtId="0" fontId="55" fillId="0" borderId="10" xfId="1" applyFont="1" applyBorder="1" applyAlignment="1">
      <alignment horizontal="center"/>
    </xf>
    <xf numFmtId="0" fontId="9" fillId="0" borderId="15" xfId="1" applyFont="1" applyBorder="1" applyAlignment="1">
      <alignment horizontal="left"/>
    </xf>
    <xf numFmtId="0" fontId="9" fillId="0" borderId="10" xfId="1" applyFont="1" applyBorder="1" applyAlignment="1">
      <alignment horizontal="left"/>
    </xf>
    <xf numFmtId="15" fontId="9" fillId="0" borderId="36" xfId="1" applyNumberFormat="1" applyFont="1" applyBorder="1" applyAlignment="1">
      <alignment horizontal="center"/>
    </xf>
    <xf numFmtId="15" fontId="9" fillId="0" borderId="19" xfId="1" applyNumberFormat="1" applyFont="1" applyBorder="1" applyAlignment="1">
      <alignment horizontal="center"/>
    </xf>
    <xf numFmtId="15" fontId="54" fillId="0" borderId="15" xfId="1" applyNumberFormat="1" applyFont="1" applyBorder="1" applyAlignment="1">
      <alignment horizontal="left"/>
    </xf>
    <xf numFmtId="15" fontId="54" fillId="0" borderId="10" xfId="1" applyNumberFormat="1" applyFont="1" applyBorder="1" applyAlignment="1">
      <alignment horizontal="left"/>
    </xf>
    <xf numFmtId="15" fontId="6" fillId="0" borderId="15" xfId="1" applyNumberFormat="1" applyFont="1" applyBorder="1" applyAlignment="1">
      <alignment horizontal="center"/>
    </xf>
    <xf numFmtId="15" fontId="6" fillId="0" borderId="10" xfId="1" applyNumberFormat="1" applyFont="1" applyBorder="1" applyAlignment="1">
      <alignment horizontal="center"/>
    </xf>
    <xf numFmtId="15" fontId="6" fillId="0" borderId="35" xfId="1" applyNumberFormat="1" applyFont="1" applyBorder="1" applyAlignment="1">
      <alignment horizontal="left"/>
    </xf>
    <xf numFmtId="15" fontId="6" fillId="0" borderId="12" xfId="1" applyNumberFormat="1" applyFont="1" applyBorder="1" applyAlignment="1">
      <alignment horizontal="left"/>
    </xf>
    <xf numFmtId="15" fontId="6" fillId="0" borderId="6" xfId="1" applyNumberFormat="1" applyFont="1" applyBorder="1" applyAlignment="1">
      <alignment horizontal="center"/>
    </xf>
    <xf numFmtId="15" fontId="6" fillId="0" borderId="5" xfId="1" applyNumberFormat="1" applyFont="1" applyBorder="1" applyAlignment="1">
      <alignment horizontal="center"/>
    </xf>
    <xf numFmtId="15" fontId="6" fillId="0" borderId="11" xfId="1" applyNumberFormat="1" applyFont="1" applyBorder="1" applyAlignment="1">
      <alignment horizontal="center"/>
    </xf>
    <xf numFmtId="15" fontId="6" fillId="0" borderId="6" xfId="1" applyNumberFormat="1" applyFont="1" applyBorder="1" applyAlignment="1">
      <alignment horizontal="left"/>
    </xf>
    <xf numFmtId="15" fontId="6" fillId="0" borderId="5" xfId="1" applyNumberFormat="1" applyFont="1" applyBorder="1" applyAlignment="1">
      <alignment horizontal="left"/>
    </xf>
    <xf numFmtId="0" fontId="46" fillId="7" borderId="5" xfId="1" applyFont="1" applyFill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22" fillId="7" borderId="16" xfId="1" applyFont="1" applyFill="1" applyBorder="1" applyAlignment="1">
      <alignment horizontal="left"/>
    </xf>
    <xf numFmtId="0" fontId="12" fillId="7" borderId="16" xfId="1" applyFont="1" applyFill="1" applyBorder="1" applyAlignment="1">
      <alignment horizontal="left"/>
    </xf>
    <xf numFmtId="0" fontId="22" fillId="7" borderId="18" xfId="1" applyFont="1" applyFill="1" applyBorder="1" applyAlignment="1">
      <alignment horizontal="left"/>
    </xf>
    <xf numFmtId="0" fontId="22" fillId="7" borderId="5" xfId="1" applyFont="1" applyFill="1" applyBorder="1" applyAlignment="1">
      <alignment horizontal="left"/>
    </xf>
    <xf numFmtId="0" fontId="22" fillId="7" borderId="11" xfId="1" applyFont="1" applyFill="1" applyBorder="1" applyAlignment="1">
      <alignment horizontal="left"/>
    </xf>
    <xf numFmtId="0" fontId="12" fillId="7" borderId="5" xfId="1" applyFont="1" applyFill="1" applyBorder="1" applyAlignment="1">
      <alignment horizontal="left"/>
    </xf>
    <xf numFmtId="0" fontId="12" fillId="7" borderId="11" xfId="1" applyFont="1" applyFill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47" fillId="11" borderId="18" xfId="1" applyFont="1" applyFill="1" applyBorder="1" applyAlignment="1">
      <alignment horizontal="center"/>
    </xf>
    <xf numFmtId="0" fontId="47" fillId="11" borderId="5" xfId="1" applyFont="1" applyFill="1" applyBorder="1" applyAlignment="1">
      <alignment horizontal="center"/>
    </xf>
    <xf numFmtId="0" fontId="47" fillId="11" borderId="11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left"/>
    </xf>
    <xf numFmtId="0" fontId="22" fillId="7" borderId="0" xfId="1" applyFont="1" applyFill="1" applyAlignment="1">
      <alignment horizontal="left"/>
    </xf>
    <xf numFmtId="0" fontId="25" fillId="10" borderId="9" xfId="1" applyFont="1" applyFill="1" applyBorder="1" applyAlignment="1">
      <alignment horizontal="center" vertical="top"/>
    </xf>
    <xf numFmtId="0" fontId="47" fillId="10" borderId="18" xfId="1" applyFont="1" applyFill="1" applyBorder="1" applyAlignment="1">
      <alignment horizontal="center"/>
    </xf>
    <xf numFmtId="0" fontId="47" fillId="10" borderId="5" xfId="1" applyFont="1" applyFill="1" applyBorder="1" applyAlignment="1">
      <alignment horizontal="center"/>
    </xf>
    <xf numFmtId="0" fontId="47" fillId="10" borderId="11" xfId="1" applyFont="1" applyFill="1" applyBorder="1" applyAlignment="1">
      <alignment horizontal="center"/>
    </xf>
    <xf numFmtId="0" fontId="22" fillId="7" borderId="0" xfId="1" applyFont="1" applyFill="1" applyBorder="1" applyAlignment="1">
      <alignment horizontal="left"/>
    </xf>
    <xf numFmtId="0" fontId="12" fillId="7" borderId="0" xfId="1" applyFont="1" applyFill="1" applyBorder="1" applyAlignment="1">
      <alignment horizontal="left"/>
    </xf>
    <xf numFmtId="0" fontId="16" fillId="10" borderId="25" xfId="1" applyFont="1" applyFill="1" applyBorder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0" borderId="24" xfId="1" applyFont="1" applyFill="1" applyBorder="1" applyAlignment="1">
      <alignment horizontal="center"/>
    </xf>
    <xf numFmtId="0" fontId="47" fillId="8" borderId="25" xfId="1" applyFont="1" applyFill="1" applyBorder="1" applyAlignment="1">
      <alignment horizontal="center"/>
    </xf>
    <xf numFmtId="0" fontId="47" fillId="8" borderId="0" xfId="1" applyFont="1" applyFill="1" applyAlignment="1">
      <alignment horizontal="center"/>
    </xf>
    <xf numFmtId="0" fontId="46" fillId="14" borderId="16" xfId="1" applyFont="1" applyFill="1" applyBorder="1" applyAlignment="1">
      <alignment horizontal="center"/>
    </xf>
    <xf numFmtId="0" fontId="48" fillId="14" borderId="16" xfId="1" applyFont="1" applyFill="1" applyBorder="1" applyAlignment="1">
      <alignment horizontal="center"/>
    </xf>
    <xf numFmtId="0" fontId="48" fillId="14" borderId="0" xfId="1" applyFont="1" applyFill="1" applyBorder="1" applyAlignment="1">
      <alignment horizontal="center"/>
    </xf>
    <xf numFmtId="0" fontId="61" fillId="23" borderId="16" xfId="1" applyFont="1" applyFill="1" applyBorder="1" applyAlignment="1">
      <alignment horizontal="center"/>
    </xf>
    <xf numFmtId="0" fontId="21" fillId="23" borderId="16" xfId="1" applyFont="1" applyFill="1" applyBorder="1" applyAlignment="1">
      <alignment horizontal="center"/>
    </xf>
    <xf numFmtId="164" fontId="12" fillId="0" borderId="10" xfId="1" applyNumberFormat="1" applyFont="1" applyBorder="1" applyAlignment="1">
      <alignment horizontal="left"/>
    </xf>
    <xf numFmtId="0" fontId="16" fillId="7" borderId="10" xfId="1" applyFont="1" applyFill="1" applyBorder="1" applyAlignment="1">
      <alignment horizontal="center"/>
    </xf>
    <xf numFmtId="0" fontId="22" fillId="7" borderId="22" xfId="1" applyFont="1" applyFill="1" applyBorder="1" applyAlignment="1">
      <alignment horizontal="left"/>
    </xf>
    <xf numFmtId="0" fontId="25" fillId="11" borderId="18" xfId="1" applyFont="1" applyFill="1" applyBorder="1" applyAlignment="1">
      <alignment horizontal="center"/>
    </xf>
    <xf numFmtId="0" fontId="25" fillId="11" borderId="5" xfId="1" applyFont="1" applyFill="1" applyBorder="1" applyAlignment="1">
      <alignment horizontal="center"/>
    </xf>
    <xf numFmtId="0" fontId="25" fillId="11" borderId="11" xfId="1" applyFont="1" applyFill="1" applyBorder="1" applyAlignment="1">
      <alignment horizontal="center"/>
    </xf>
    <xf numFmtId="0" fontId="47" fillId="11" borderId="21" xfId="1" applyFont="1" applyFill="1" applyBorder="1" applyAlignment="1">
      <alignment horizontal="center"/>
    </xf>
    <xf numFmtId="0" fontId="47" fillId="11" borderId="9" xfId="1" applyFont="1" applyFill="1" applyBorder="1" applyAlignment="1">
      <alignment horizontal="center"/>
    </xf>
    <xf numFmtId="0" fontId="47" fillId="11" borderId="20" xfId="1" applyFont="1" applyFill="1" applyBorder="1" applyAlignment="1">
      <alignment horizontal="center"/>
    </xf>
    <xf numFmtId="0" fontId="16" fillId="4" borderId="2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/>
    </xf>
    <xf numFmtId="0" fontId="17" fillId="5" borderId="23" xfId="1" applyFont="1" applyFill="1" applyBorder="1" applyAlignment="1">
      <alignment horizontal="center"/>
    </xf>
    <xf numFmtId="0" fontId="17" fillId="5" borderId="16" xfId="1" applyFont="1" applyFill="1" applyBorder="1" applyAlignment="1">
      <alignment horizontal="center"/>
    </xf>
    <xf numFmtId="0" fontId="17" fillId="5" borderId="22" xfId="1" applyFont="1" applyFill="1" applyBorder="1" applyAlignment="1">
      <alignment horizontal="center"/>
    </xf>
    <xf numFmtId="0" fontId="48" fillId="6" borderId="25" xfId="1" applyFont="1" applyFill="1" applyBorder="1" applyAlignment="1">
      <alignment horizontal="center"/>
    </xf>
    <xf numFmtId="0" fontId="48" fillId="6" borderId="0" xfId="1" applyFont="1" applyFill="1" applyAlignment="1">
      <alignment horizontal="center"/>
    </xf>
    <xf numFmtId="0" fontId="48" fillId="6" borderId="5" xfId="1" applyFont="1" applyFill="1" applyBorder="1" applyAlignment="1">
      <alignment horizontal="left"/>
    </xf>
    <xf numFmtId="0" fontId="48" fillId="6" borderId="11" xfId="1" applyFont="1" applyFill="1" applyBorder="1" applyAlignment="1">
      <alignment horizontal="left"/>
    </xf>
    <xf numFmtId="0" fontId="17" fillId="6" borderId="23" xfId="1" applyFont="1" applyFill="1" applyBorder="1" applyAlignment="1">
      <alignment horizontal="center"/>
    </xf>
    <xf numFmtId="0" fontId="17" fillId="6" borderId="16" xfId="1" applyFont="1" applyFill="1" applyBorder="1" applyAlignment="1">
      <alignment horizontal="center"/>
    </xf>
    <xf numFmtId="0" fontId="17" fillId="6" borderId="22" xfId="1" applyFont="1" applyFill="1" applyBorder="1" applyAlignment="1">
      <alignment horizontal="center"/>
    </xf>
    <xf numFmtId="0" fontId="16" fillId="2" borderId="23" xfId="1" applyFont="1" applyFill="1" applyBorder="1" applyAlignment="1">
      <alignment horizontal="center"/>
    </xf>
    <xf numFmtId="0" fontId="16" fillId="2" borderId="16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46" fillId="7" borderId="18" xfId="1" applyFont="1" applyFill="1" applyBorder="1" applyAlignment="1">
      <alignment horizontal="left"/>
    </xf>
    <xf numFmtId="0" fontId="60" fillId="7" borderId="5" xfId="1" applyFont="1" applyFill="1" applyBorder="1" applyAlignment="1">
      <alignment horizontal="left"/>
    </xf>
    <xf numFmtId="0" fontId="60" fillId="7" borderId="11" xfId="1" applyFont="1" applyFill="1" applyBorder="1" applyAlignment="1">
      <alignment horizontal="left"/>
    </xf>
    <xf numFmtId="0" fontId="52" fillId="7" borderId="18" xfId="1" applyFont="1" applyFill="1" applyBorder="1" applyAlignment="1">
      <alignment horizontal="left"/>
    </xf>
    <xf numFmtId="0" fontId="52" fillId="7" borderId="5" xfId="1" applyFont="1" applyFill="1" applyBorder="1" applyAlignment="1">
      <alignment horizontal="left"/>
    </xf>
    <xf numFmtId="0" fontId="52" fillId="7" borderId="11" xfId="1" applyFont="1" applyFill="1" applyBorder="1" applyAlignment="1">
      <alignment horizontal="left"/>
    </xf>
    <xf numFmtId="0" fontId="20" fillId="7" borderId="5" xfId="1" applyFont="1" applyFill="1" applyBorder="1" applyAlignment="1">
      <alignment horizontal="left"/>
    </xf>
    <xf numFmtId="0" fontId="20" fillId="7" borderId="11" xfId="1" applyFont="1" applyFill="1" applyBorder="1" applyAlignment="1">
      <alignment horizontal="left"/>
    </xf>
    <xf numFmtId="0" fontId="20" fillId="3" borderId="10" xfId="1" applyFont="1" applyFill="1" applyBorder="1" applyAlignment="1">
      <alignment horizontal="left"/>
    </xf>
    <xf numFmtId="0" fontId="47" fillId="7" borderId="18" xfId="1" applyFont="1" applyFill="1" applyBorder="1" applyAlignment="1">
      <alignment horizontal="left"/>
    </xf>
    <xf numFmtId="0" fontId="47" fillId="7" borderId="5" xfId="1" applyFont="1" applyFill="1" applyBorder="1" applyAlignment="1">
      <alignment horizontal="left"/>
    </xf>
    <xf numFmtId="0" fontId="47" fillId="7" borderId="11" xfId="1" applyFont="1" applyFill="1" applyBorder="1" applyAlignment="1">
      <alignment horizontal="left"/>
    </xf>
    <xf numFmtId="0" fontId="16" fillId="7" borderId="18" xfId="1" applyFont="1" applyFill="1" applyBorder="1" applyAlignment="1">
      <alignment horizontal="left"/>
    </xf>
    <xf numFmtId="0" fontId="16" fillId="7" borderId="5" xfId="1" applyFont="1" applyFill="1" applyBorder="1" applyAlignment="1">
      <alignment horizontal="left"/>
    </xf>
    <xf numFmtId="0" fontId="16" fillId="7" borderId="11" xfId="1" applyFont="1" applyFill="1" applyBorder="1" applyAlignment="1">
      <alignment horizontal="left"/>
    </xf>
    <xf numFmtId="0" fontId="47" fillId="11" borderId="10" xfId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47" fillId="10" borderId="25" xfId="1" applyFont="1" applyFill="1" applyBorder="1" applyAlignment="1">
      <alignment horizontal="center" vertical="top"/>
    </xf>
    <xf numFmtId="0" fontId="47" fillId="10" borderId="0" xfId="1" applyFont="1" applyFill="1" applyAlignment="1">
      <alignment horizontal="center" vertical="top"/>
    </xf>
    <xf numFmtId="0" fontId="47" fillId="10" borderId="24" xfId="1" applyFont="1" applyFill="1" applyBorder="1" applyAlignment="1">
      <alignment horizontal="center" vertical="top"/>
    </xf>
    <xf numFmtId="0" fontId="26" fillId="4" borderId="18" xfId="1" applyFont="1" applyFill="1" applyBorder="1" applyAlignment="1">
      <alignment horizontal="left"/>
    </xf>
    <xf numFmtId="0" fontId="26" fillId="4" borderId="5" xfId="1" applyFont="1" applyFill="1" applyBorder="1" applyAlignment="1">
      <alignment horizontal="left"/>
    </xf>
    <xf numFmtId="0" fontId="26" fillId="4" borderId="11" xfId="1" applyFont="1" applyFill="1" applyBorder="1" applyAlignment="1">
      <alignment horizontal="left"/>
    </xf>
    <xf numFmtId="2" fontId="22" fillId="7" borderId="18" xfId="1" applyNumberFormat="1" applyFont="1" applyFill="1" applyBorder="1" applyAlignment="1">
      <alignment horizontal="left"/>
    </xf>
    <xf numFmtId="2" fontId="22" fillId="7" borderId="5" xfId="1" applyNumberFormat="1" applyFont="1" applyFill="1" applyBorder="1" applyAlignment="1">
      <alignment horizontal="left"/>
    </xf>
    <xf numFmtId="2" fontId="22" fillId="7" borderId="11" xfId="1" applyNumberFormat="1" applyFont="1" applyFill="1" applyBorder="1" applyAlignment="1">
      <alignment horizontal="left"/>
    </xf>
    <xf numFmtId="0" fontId="17" fillId="7" borderId="5" xfId="1" applyFont="1" applyFill="1" applyBorder="1" applyAlignment="1">
      <alignment horizontal="left"/>
    </xf>
    <xf numFmtId="0" fontId="17" fillId="7" borderId="11" xfId="1" applyFont="1" applyFill="1" applyBorder="1" applyAlignment="1">
      <alignment horizontal="left"/>
    </xf>
    <xf numFmtId="0" fontId="17" fillId="7" borderId="16" xfId="1" applyFont="1" applyFill="1" applyBorder="1" applyAlignment="1">
      <alignment horizontal="left"/>
    </xf>
    <xf numFmtId="0" fontId="17" fillId="7" borderId="22" xfId="1" applyFont="1" applyFill="1" applyBorder="1" applyAlignment="1">
      <alignment horizontal="left"/>
    </xf>
    <xf numFmtId="0" fontId="21" fillId="7" borderId="5" xfId="1" applyFont="1" applyFill="1" applyBorder="1" applyAlignment="1">
      <alignment horizontal="left"/>
    </xf>
    <xf numFmtId="0" fontId="21" fillId="7" borderId="11" xfId="1" applyFont="1" applyFill="1" applyBorder="1" applyAlignment="1">
      <alignment horizontal="left"/>
    </xf>
    <xf numFmtId="0" fontId="20" fillId="0" borderId="18" xfId="1" applyFont="1" applyBorder="1" applyAlignment="1">
      <alignment horizontal="left"/>
    </xf>
    <xf numFmtId="0" fontId="47" fillId="11" borderId="23" xfId="1" applyFont="1" applyFill="1" applyBorder="1" applyAlignment="1">
      <alignment horizontal="center"/>
    </xf>
    <xf numFmtId="0" fontId="47" fillId="11" borderId="16" xfId="1" applyFont="1" applyFill="1" applyBorder="1" applyAlignment="1">
      <alignment horizontal="center"/>
    </xf>
    <xf numFmtId="0" fontId="47" fillId="11" borderId="0" xfId="1" applyFont="1" applyFill="1" applyBorder="1" applyAlignment="1">
      <alignment horizontal="center"/>
    </xf>
    <xf numFmtId="0" fontId="47" fillId="11" borderId="0" xfId="1" applyFont="1" applyFill="1" applyAlignment="1">
      <alignment horizontal="center"/>
    </xf>
    <xf numFmtId="0" fontId="12" fillId="0" borderId="0" xfId="1" applyFont="1" applyAlignment="1">
      <alignment horizontal="center"/>
    </xf>
    <xf numFmtId="0" fontId="25" fillId="11" borderId="25" xfId="1" applyFont="1" applyFill="1" applyBorder="1" applyAlignment="1">
      <alignment horizontal="center"/>
    </xf>
    <xf numFmtId="0" fontId="25" fillId="11" borderId="0" xfId="1" applyFont="1" applyFill="1" applyAlignment="1">
      <alignment horizontal="center"/>
    </xf>
    <xf numFmtId="0" fontId="25" fillId="11" borderId="24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47" fillId="11" borderId="22" xfId="1" applyFont="1" applyFill="1" applyBorder="1" applyAlignment="1">
      <alignment horizontal="center"/>
    </xf>
    <xf numFmtId="0" fontId="47" fillId="11" borderId="19" xfId="1" applyFont="1" applyFill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45" fillId="0" borderId="5" xfId="1" applyFont="1" applyBorder="1" applyAlignment="1">
      <alignment horizontal="center"/>
    </xf>
    <xf numFmtId="0" fontId="46" fillId="7" borderId="16" xfId="1" applyFont="1" applyFill="1" applyBorder="1" applyAlignment="1">
      <alignment horizontal="left"/>
    </xf>
    <xf numFmtId="0" fontId="16" fillId="9" borderId="21" xfId="1" applyFont="1" applyFill="1" applyBorder="1" applyAlignment="1">
      <alignment horizontal="center"/>
    </xf>
    <xf numFmtId="0" fontId="16" fillId="9" borderId="9" xfId="1" applyFont="1" applyFill="1" applyBorder="1" applyAlignment="1">
      <alignment horizontal="center"/>
    </xf>
    <xf numFmtId="0" fontId="16" fillId="9" borderId="20" xfId="1" applyFont="1" applyFill="1" applyBorder="1" applyAlignment="1">
      <alignment horizontal="center"/>
    </xf>
    <xf numFmtId="0" fontId="46" fillId="7" borderId="11" xfId="1" applyFont="1" applyFill="1" applyBorder="1" applyAlignment="1">
      <alignment horizontal="left"/>
    </xf>
    <xf numFmtId="0" fontId="46" fillId="7" borderId="0" xfId="1" applyFont="1" applyFill="1" applyBorder="1" applyAlignment="1">
      <alignment horizontal="left"/>
    </xf>
    <xf numFmtId="0" fontId="16" fillId="7" borderId="21" xfId="1" applyFont="1" applyFill="1" applyBorder="1" applyAlignment="1">
      <alignment horizontal="left"/>
    </xf>
    <xf numFmtId="0" fontId="16" fillId="7" borderId="9" xfId="1" applyFont="1" applyFill="1" applyBorder="1" applyAlignment="1">
      <alignment horizontal="left"/>
    </xf>
    <xf numFmtId="0" fontId="16" fillId="7" borderId="20" xfId="1" applyFont="1" applyFill="1" applyBorder="1" applyAlignment="1">
      <alignment horizontal="left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30" fillId="7" borderId="5" xfId="1" applyFont="1" applyFill="1" applyBorder="1" applyAlignment="1">
      <alignment horizontal="left"/>
    </xf>
    <xf numFmtId="0" fontId="30" fillId="7" borderId="11" xfId="1" applyFont="1" applyFill="1" applyBorder="1" applyAlignment="1">
      <alignment horizontal="left"/>
    </xf>
    <xf numFmtId="0" fontId="46" fillId="22" borderId="10" xfId="1" applyFont="1" applyFill="1" applyBorder="1" applyAlignment="1">
      <alignment horizontal="center"/>
    </xf>
    <xf numFmtId="0" fontId="47" fillId="12" borderId="10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30" fillId="0" borderId="23" xfId="1" applyFont="1" applyBorder="1" applyAlignment="1">
      <alignment horizontal="center"/>
    </xf>
    <xf numFmtId="0" fontId="30" fillId="0" borderId="21" xfId="1" applyFont="1" applyBorder="1" applyAlignment="1">
      <alignment horizontal="center"/>
    </xf>
    <xf numFmtId="0" fontId="50" fillId="21" borderId="18" xfId="1" applyFont="1" applyFill="1" applyBorder="1" applyAlignment="1">
      <alignment horizontal="center"/>
    </xf>
    <xf numFmtId="0" fontId="50" fillId="21" borderId="5" xfId="1" applyFont="1" applyFill="1" applyBorder="1" applyAlignment="1">
      <alignment horizontal="center"/>
    </xf>
    <xf numFmtId="0" fontId="50" fillId="21" borderId="11" xfId="1" applyFont="1" applyFill="1" applyBorder="1" applyAlignment="1">
      <alignment horizontal="center"/>
    </xf>
    <xf numFmtId="0" fontId="50" fillId="19" borderId="18" xfId="1" applyFont="1" applyFill="1" applyBorder="1" applyAlignment="1">
      <alignment horizontal="center"/>
    </xf>
    <xf numFmtId="0" fontId="50" fillId="19" borderId="5" xfId="1" applyFont="1" applyFill="1" applyBorder="1" applyAlignment="1">
      <alignment horizontal="center"/>
    </xf>
    <xf numFmtId="0" fontId="50" fillId="19" borderId="11" xfId="1" applyFont="1" applyFill="1" applyBorder="1" applyAlignment="1">
      <alignment horizontal="center"/>
    </xf>
    <xf numFmtId="0" fontId="50" fillId="20" borderId="18" xfId="1" applyFont="1" applyFill="1" applyBorder="1" applyAlignment="1">
      <alignment horizontal="center"/>
    </xf>
    <xf numFmtId="0" fontId="50" fillId="20" borderId="5" xfId="1" applyFont="1" applyFill="1" applyBorder="1" applyAlignment="1">
      <alignment horizontal="center"/>
    </xf>
    <xf numFmtId="0" fontId="50" fillId="20" borderId="11" xfId="1" applyFont="1" applyFill="1" applyBorder="1" applyAlignment="1">
      <alignment horizontal="center"/>
    </xf>
    <xf numFmtId="0" fontId="50" fillId="10" borderId="18" xfId="1" applyFont="1" applyFill="1" applyBorder="1" applyAlignment="1">
      <alignment horizontal="center"/>
    </xf>
    <xf numFmtId="0" fontId="50" fillId="10" borderId="5" xfId="1" applyFont="1" applyFill="1" applyBorder="1" applyAlignment="1">
      <alignment horizontal="center"/>
    </xf>
    <xf numFmtId="0" fontId="50" fillId="10" borderId="11" xfId="1" applyFont="1" applyFill="1" applyBorder="1" applyAlignment="1">
      <alignment horizontal="center"/>
    </xf>
    <xf numFmtId="0" fontId="49" fillId="14" borderId="18" xfId="1" applyFont="1" applyFill="1" applyBorder="1" applyAlignment="1">
      <alignment horizontal="center"/>
    </xf>
    <xf numFmtId="0" fontId="49" fillId="14" borderId="5" xfId="1" applyFont="1" applyFill="1" applyBorder="1" applyAlignment="1">
      <alignment horizontal="center"/>
    </xf>
    <xf numFmtId="0" fontId="49" fillId="14" borderId="11" xfId="1" applyFont="1" applyFill="1" applyBorder="1" applyAlignment="1">
      <alignment horizontal="center"/>
    </xf>
    <xf numFmtId="0" fontId="49" fillId="17" borderId="18" xfId="1" applyFont="1" applyFill="1" applyBorder="1" applyAlignment="1">
      <alignment horizontal="center"/>
    </xf>
    <xf numFmtId="0" fontId="49" fillId="17" borderId="5" xfId="1" applyFont="1" applyFill="1" applyBorder="1" applyAlignment="1">
      <alignment horizontal="center"/>
    </xf>
    <xf numFmtId="0" fontId="49" fillId="17" borderId="11" xfId="1" applyFont="1" applyFill="1" applyBorder="1" applyAlignment="1">
      <alignment horizontal="center"/>
    </xf>
    <xf numFmtId="0" fontId="30" fillId="0" borderId="18" xfId="1" applyFont="1" applyBorder="1" applyAlignment="1">
      <alignment horizontal="left"/>
    </xf>
    <xf numFmtId="0" fontId="30" fillId="0" borderId="11" xfId="1" applyFont="1" applyBorder="1" applyAlignment="1">
      <alignment horizontal="left"/>
    </xf>
    <xf numFmtId="0" fontId="30" fillId="0" borderId="10" xfId="1" applyFont="1" applyBorder="1" applyAlignment="1">
      <alignment horizontal="left"/>
    </xf>
    <xf numFmtId="0" fontId="50" fillId="13" borderId="18" xfId="1" applyFont="1" applyFill="1" applyBorder="1" applyAlignment="1">
      <alignment horizontal="center"/>
    </xf>
    <xf numFmtId="0" fontId="50" fillId="13" borderId="5" xfId="1" applyFont="1" applyFill="1" applyBorder="1" applyAlignment="1">
      <alignment horizontal="center"/>
    </xf>
    <xf numFmtId="0" fontId="50" fillId="13" borderId="11" xfId="1" applyFont="1" applyFill="1" applyBorder="1" applyAlignment="1">
      <alignment horizontal="center"/>
    </xf>
    <xf numFmtId="0" fontId="51" fillId="18" borderId="16" xfId="1" applyFont="1" applyFill="1" applyBorder="1" applyAlignment="1">
      <alignment horizontal="center"/>
    </xf>
    <xf numFmtId="0" fontId="39" fillId="16" borderId="21" xfId="1" applyFont="1" applyFill="1" applyBorder="1" applyAlignment="1">
      <alignment horizontal="center"/>
    </xf>
    <xf numFmtId="0" fontId="39" fillId="16" borderId="9" xfId="1" applyFont="1" applyFill="1" applyBorder="1" applyAlignment="1">
      <alignment horizontal="center"/>
    </xf>
    <xf numFmtId="0" fontId="39" fillId="16" borderId="0" xfId="1" applyFont="1" applyFill="1" applyAlignment="1">
      <alignment horizontal="center"/>
    </xf>
    <xf numFmtId="0" fontId="33" fillId="0" borderId="22" xfId="1" applyFont="1" applyBorder="1" applyAlignment="1">
      <alignment horizontal="center"/>
    </xf>
    <xf numFmtId="0" fontId="33" fillId="0" borderId="20" xfId="1" applyFont="1" applyBorder="1" applyAlignment="1">
      <alignment horizontal="center"/>
    </xf>
    <xf numFmtId="0" fontId="33" fillId="0" borderId="23" xfId="1" applyFont="1" applyBorder="1" applyAlignment="1">
      <alignment horizontal="center"/>
    </xf>
    <xf numFmtId="0" fontId="33" fillId="0" borderId="21" xfId="1" applyFont="1" applyBorder="1" applyAlignment="1">
      <alignment horizontal="center"/>
    </xf>
    <xf numFmtId="0" fontId="33" fillId="0" borderId="0" xfId="1" applyFont="1" applyAlignment="1">
      <alignment horizontal="center"/>
    </xf>
    <xf numFmtId="0" fontId="37" fillId="11" borderId="18" xfId="1" applyFont="1" applyFill="1" applyBorder="1" applyAlignment="1">
      <alignment horizontal="center"/>
    </xf>
    <xf numFmtId="0" fontId="37" fillId="11" borderId="5" xfId="1" applyFont="1" applyFill="1" applyBorder="1" applyAlignment="1">
      <alignment horizontal="center"/>
    </xf>
    <xf numFmtId="0" fontId="37" fillId="11" borderId="11" xfId="1" applyFont="1" applyFill="1" applyBorder="1" applyAlignment="1">
      <alignment horizontal="center"/>
    </xf>
    <xf numFmtId="0" fontId="37" fillId="2" borderId="18" xfId="1" applyFont="1" applyFill="1" applyBorder="1" applyAlignment="1">
      <alignment horizontal="center"/>
    </xf>
    <xf numFmtId="0" fontId="37" fillId="2" borderId="5" xfId="1" applyFont="1" applyFill="1" applyBorder="1" applyAlignment="1">
      <alignment horizontal="center"/>
    </xf>
    <xf numFmtId="0" fontId="37" fillId="2" borderId="11" xfId="1" applyFont="1" applyFill="1" applyBorder="1" applyAlignment="1">
      <alignment horizontal="center"/>
    </xf>
    <xf numFmtId="0" fontId="33" fillId="0" borderId="13" xfId="1" applyFont="1" applyBorder="1" applyAlignment="1">
      <alignment horizontal="center"/>
    </xf>
    <xf numFmtId="0" fontId="33" fillId="0" borderId="19" xfId="1" applyFont="1" applyBorder="1" applyAlignment="1">
      <alignment horizontal="center"/>
    </xf>
    <xf numFmtId="0" fontId="36" fillId="10" borderId="18" xfId="1" applyFont="1" applyFill="1" applyBorder="1" applyAlignment="1">
      <alignment horizontal="center"/>
    </xf>
    <xf numFmtId="0" fontId="36" fillId="10" borderId="5" xfId="1" applyFont="1" applyFill="1" applyBorder="1" applyAlignment="1">
      <alignment horizontal="center"/>
    </xf>
    <xf numFmtId="0" fontId="36" fillId="10" borderId="11" xfId="1" applyFont="1" applyFill="1" applyBorder="1" applyAlignment="1">
      <alignment horizontal="center"/>
    </xf>
    <xf numFmtId="0" fontId="35" fillId="15" borderId="18" xfId="1" applyFont="1" applyFill="1" applyBorder="1" applyAlignment="1">
      <alignment horizontal="center"/>
    </xf>
    <xf numFmtId="0" fontId="35" fillId="15" borderId="5" xfId="1" applyFont="1" applyFill="1" applyBorder="1" applyAlignment="1">
      <alignment horizontal="center"/>
    </xf>
    <xf numFmtId="0" fontId="35" fillId="15" borderId="11" xfId="1" applyFont="1" applyFill="1" applyBorder="1" applyAlignment="1">
      <alignment horizontal="center"/>
    </xf>
    <xf numFmtId="0" fontId="53" fillId="7" borderId="18" xfId="1" applyFont="1" applyFill="1" applyBorder="1" applyAlignment="1">
      <alignment horizontal="left"/>
    </xf>
    <xf numFmtId="0" fontId="53" fillId="7" borderId="5" xfId="1" applyFont="1" applyFill="1" applyBorder="1" applyAlignment="1">
      <alignment horizontal="left"/>
    </xf>
    <xf numFmtId="0" fontId="53" fillId="7" borderId="11" xfId="1" applyFont="1" applyFill="1" applyBorder="1" applyAlignment="1">
      <alignment horizontal="left"/>
    </xf>
    <xf numFmtId="2" fontId="52" fillId="7" borderId="18" xfId="1" applyNumberFormat="1" applyFont="1" applyFill="1" applyBorder="1" applyAlignment="1">
      <alignment horizontal="left"/>
    </xf>
    <xf numFmtId="2" fontId="52" fillId="7" borderId="5" xfId="1" applyNumberFormat="1" applyFont="1" applyFill="1" applyBorder="1" applyAlignment="1">
      <alignment horizontal="left"/>
    </xf>
    <xf numFmtId="2" fontId="52" fillId="7" borderId="11" xfId="1" applyNumberFormat="1" applyFont="1" applyFill="1" applyBorder="1" applyAlignment="1">
      <alignment horizontal="left"/>
    </xf>
    <xf numFmtId="0" fontId="52" fillId="7" borderId="16" xfId="1" applyFont="1" applyFill="1" applyBorder="1" applyAlignment="1">
      <alignment horizontal="left"/>
    </xf>
    <xf numFmtId="0" fontId="52" fillId="7" borderId="22" xfId="1" applyFont="1" applyFill="1" applyBorder="1" applyAlignment="1">
      <alignment horizontal="left"/>
    </xf>
    <xf numFmtId="0" fontId="53" fillId="7" borderId="21" xfId="1" applyFont="1" applyFill="1" applyBorder="1" applyAlignment="1">
      <alignment horizontal="left"/>
    </xf>
    <xf numFmtId="0" fontId="53" fillId="7" borderId="9" xfId="1" applyFont="1" applyFill="1" applyBorder="1" applyAlignment="1">
      <alignment horizontal="left"/>
    </xf>
    <xf numFmtId="0" fontId="53" fillId="7" borderId="20" xfId="1" applyFont="1" applyFill="1" applyBorder="1" applyAlignment="1">
      <alignment horizontal="left"/>
    </xf>
    <xf numFmtId="2" fontId="53" fillId="4" borderId="18" xfId="1" applyNumberFormat="1" applyFont="1" applyFill="1" applyBorder="1" applyAlignment="1">
      <alignment horizontal="left"/>
    </xf>
    <xf numFmtId="2" fontId="53" fillId="4" borderId="5" xfId="1" applyNumberFormat="1" applyFont="1" applyFill="1" applyBorder="1" applyAlignment="1">
      <alignment horizontal="left"/>
    </xf>
    <xf numFmtId="2" fontId="53" fillId="4" borderId="11" xfId="1" applyNumberFormat="1" applyFont="1" applyFill="1" applyBorder="1" applyAlignment="1">
      <alignment horizontal="left"/>
    </xf>
    <xf numFmtId="0" fontId="22" fillId="14" borderId="16" xfId="1" applyFont="1" applyFill="1" applyBorder="1" applyAlignment="1">
      <alignment horizontal="center"/>
    </xf>
    <xf numFmtId="0" fontId="50" fillId="11" borderId="18" xfId="1" applyFont="1" applyFill="1" applyBorder="1" applyAlignment="1">
      <alignment horizontal="center"/>
    </xf>
    <xf numFmtId="0" fontId="50" fillId="11" borderId="5" xfId="1" applyFont="1" applyFill="1" applyBorder="1" applyAlignment="1">
      <alignment horizontal="center"/>
    </xf>
    <xf numFmtId="0" fontId="50" fillId="11" borderId="11" xfId="1" applyFont="1" applyFill="1" applyBorder="1" applyAlignment="1">
      <alignment horizontal="center"/>
    </xf>
    <xf numFmtId="0" fontId="53" fillId="4" borderId="18" xfId="1" applyFont="1" applyFill="1" applyBorder="1" applyAlignment="1">
      <alignment horizontal="left"/>
    </xf>
    <xf numFmtId="0" fontId="53" fillId="4" borderId="5" xfId="1" applyFont="1" applyFill="1" applyBorder="1" applyAlignment="1">
      <alignment horizontal="left"/>
    </xf>
    <xf numFmtId="0" fontId="53" fillId="4" borderId="11" xfId="1" applyFont="1" applyFill="1" applyBorder="1" applyAlignment="1">
      <alignment horizontal="left"/>
    </xf>
    <xf numFmtId="0" fontId="50" fillId="12" borderId="10" xfId="1" applyFont="1" applyFill="1" applyBorder="1" applyAlignment="1">
      <alignment horizontal="center"/>
    </xf>
    <xf numFmtId="0" fontId="49" fillId="22" borderId="10" xfId="1" applyFont="1" applyFill="1" applyBorder="1" applyAlignment="1">
      <alignment horizontal="center"/>
    </xf>
    <xf numFmtId="0" fontId="50" fillId="11" borderId="10" xfId="1" applyFont="1" applyFill="1" applyBorder="1" applyAlignment="1">
      <alignment horizontal="center"/>
    </xf>
    <xf numFmtId="0" fontId="46" fillId="17" borderId="16" xfId="1" applyFont="1" applyFill="1" applyBorder="1" applyAlignment="1">
      <alignment horizontal="center"/>
    </xf>
    <xf numFmtId="0" fontId="50" fillId="10" borderId="25" xfId="1" applyFont="1" applyFill="1" applyBorder="1" applyAlignment="1">
      <alignment horizontal="center" vertical="top"/>
    </xf>
    <xf numFmtId="0" fontId="50" fillId="10" borderId="0" xfId="1" applyFont="1" applyFill="1" applyAlignment="1">
      <alignment horizontal="center" vertical="top"/>
    </xf>
    <xf numFmtId="0" fontId="50" fillId="10" borderId="24" xfId="1" applyFont="1" applyFill="1" applyBorder="1" applyAlignment="1">
      <alignment horizontal="center" vertical="top"/>
    </xf>
    <xf numFmtId="0" fontId="50" fillId="11" borderId="23" xfId="1" applyFont="1" applyFill="1" applyBorder="1" applyAlignment="1">
      <alignment horizontal="center"/>
    </xf>
    <xf numFmtId="0" fontId="50" fillId="11" borderId="16" xfId="1" applyFont="1" applyFill="1" applyBorder="1" applyAlignment="1">
      <alignment horizontal="center"/>
    </xf>
    <xf numFmtId="0" fontId="50" fillId="11" borderId="0" xfId="1" applyFont="1" applyFill="1" applyAlignment="1">
      <alignment horizontal="center"/>
    </xf>
    <xf numFmtId="0" fontId="53" fillId="4" borderId="21" xfId="1" applyFont="1" applyFill="1" applyBorder="1" applyAlignment="1">
      <alignment horizontal="left"/>
    </xf>
    <xf numFmtId="0" fontId="53" fillId="4" borderId="9" xfId="1" applyFont="1" applyFill="1" applyBorder="1" applyAlignment="1">
      <alignment horizontal="left"/>
    </xf>
    <xf numFmtId="0" fontId="53" fillId="4" borderId="20" xfId="1" applyFont="1" applyFill="1" applyBorder="1" applyAlignment="1">
      <alignment horizontal="left"/>
    </xf>
    <xf numFmtId="2" fontId="52" fillId="7" borderId="21" xfId="1" applyNumberFormat="1" applyFont="1" applyFill="1" applyBorder="1" applyAlignment="1">
      <alignment horizontal="left"/>
    </xf>
    <xf numFmtId="2" fontId="52" fillId="7" borderId="9" xfId="1" applyNumberFormat="1" applyFont="1" applyFill="1" applyBorder="1" applyAlignment="1">
      <alignment horizontal="left"/>
    </xf>
    <xf numFmtId="0" fontId="50" fillId="11" borderId="25" xfId="1" applyFont="1" applyFill="1" applyBorder="1" applyAlignment="1">
      <alignment horizontal="center"/>
    </xf>
    <xf numFmtId="0" fontId="50" fillId="11" borderId="24" xfId="1" applyFont="1" applyFill="1" applyBorder="1" applyAlignment="1">
      <alignment horizontal="center"/>
    </xf>
    <xf numFmtId="0" fontId="20" fillId="0" borderId="10" xfId="1" applyFont="1" applyBorder="1" applyAlignment="1">
      <alignment horizontal="left"/>
    </xf>
    <xf numFmtId="0" fontId="52" fillId="7" borderId="21" xfId="1" applyFont="1" applyFill="1" applyBorder="1" applyAlignment="1">
      <alignment horizontal="left"/>
    </xf>
    <xf numFmtId="0" fontId="52" fillId="7" borderId="9" xfId="1" applyFont="1" applyFill="1" applyBorder="1" applyAlignment="1">
      <alignment horizontal="left"/>
    </xf>
    <xf numFmtId="0" fontId="52" fillId="7" borderId="20" xfId="1" applyFont="1" applyFill="1" applyBorder="1" applyAlignment="1">
      <alignment horizontal="left"/>
    </xf>
    <xf numFmtId="0" fontId="50" fillId="11" borderId="22" xfId="1" applyFont="1" applyFill="1" applyBorder="1" applyAlignment="1">
      <alignment horizontal="center"/>
    </xf>
    <xf numFmtId="0" fontId="50" fillId="11" borderId="21" xfId="1" applyFont="1" applyFill="1" applyBorder="1" applyAlignment="1">
      <alignment horizontal="center"/>
    </xf>
    <xf numFmtId="0" fontId="50" fillId="11" borderId="9" xfId="1" applyFont="1" applyFill="1" applyBorder="1" applyAlignment="1">
      <alignment horizontal="center"/>
    </xf>
    <xf numFmtId="0" fontId="50" fillId="11" borderId="20" xfId="1" applyFont="1" applyFill="1" applyBorder="1" applyAlignment="1">
      <alignment horizontal="center"/>
    </xf>
    <xf numFmtId="0" fontId="16" fillId="8" borderId="25" xfId="1" applyFont="1" applyFill="1" applyBorder="1" applyAlignment="1">
      <alignment horizontal="center"/>
    </xf>
    <xf numFmtId="0" fontId="16" fillId="8" borderId="0" xfId="1" applyFont="1" applyFill="1" applyAlignment="1">
      <alignment horizontal="center"/>
    </xf>
    <xf numFmtId="0" fontId="50" fillId="11" borderId="0" xfId="1" applyFont="1" applyFill="1" applyBorder="1" applyAlignment="1">
      <alignment horizontal="center"/>
    </xf>
    <xf numFmtId="0" fontId="50" fillId="11" borderId="19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0066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4933950</xdr:colOff>
          <xdr:row>0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4933950</xdr:colOff>
          <xdr:row>0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6"/>
  <sheetViews>
    <sheetView tabSelected="1" zoomScale="50" zoomScaleNormal="50" zoomScaleSheetLayoutView="50" workbookViewId="0">
      <selection activeCell="K24" sqref="K24:L24"/>
    </sheetView>
  </sheetViews>
  <sheetFormatPr defaultColWidth="9.28515625" defaultRowHeight="34.9" customHeight="1" x14ac:dyDescent="0.4"/>
  <cols>
    <col min="1" max="1" width="132.7109375" style="1" customWidth="1"/>
    <col min="2" max="3" width="17.5703125" style="1" customWidth="1"/>
    <col min="4" max="4" width="23.42578125" style="2" customWidth="1"/>
    <col min="5" max="9" width="18.7109375" style="2" customWidth="1"/>
    <col min="10" max="10" width="17" style="1" customWidth="1"/>
    <col min="11" max="11" width="21.28515625" style="1" customWidth="1"/>
    <col min="12" max="12" width="138.5703125" style="1" customWidth="1"/>
    <col min="13" max="14" width="17.7109375" style="1" customWidth="1"/>
    <col min="15" max="15" width="26.5703125" style="1" customWidth="1"/>
    <col min="16" max="16" width="18.85546875" style="1" customWidth="1"/>
    <col min="17" max="24" width="9.28515625" style="1"/>
    <col min="25" max="27" width="0" style="1" hidden="1" customWidth="1"/>
    <col min="28" max="16384" width="9.28515625" style="1"/>
  </cols>
  <sheetData>
    <row r="1" spans="1:25" ht="51" customHeight="1" x14ac:dyDescent="0.4">
      <c r="A1" s="392" t="s">
        <v>637</v>
      </c>
      <c r="B1" s="12" t="s">
        <v>23</v>
      </c>
      <c r="C1" s="237" t="s">
        <v>12</v>
      </c>
      <c r="D1" s="11" t="s">
        <v>22</v>
      </c>
      <c r="E1" s="1"/>
      <c r="F1" s="1"/>
      <c r="G1" s="1"/>
      <c r="H1" s="1"/>
      <c r="I1" s="1"/>
      <c r="K1" s="487" t="s">
        <v>638</v>
      </c>
      <c r="L1" s="488"/>
      <c r="M1" s="356" t="s">
        <v>23</v>
      </c>
      <c r="N1" s="450" t="s">
        <v>12</v>
      </c>
      <c r="O1" s="357" t="s">
        <v>22</v>
      </c>
    </row>
    <row r="2" spans="1:25" ht="34.9" customHeight="1" x14ac:dyDescent="0.4">
      <c r="A2" s="302" t="s">
        <v>576</v>
      </c>
      <c r="B2" s="219">
        <v>3</v>
      </c>
      <c r="C2" s="220">
        <v>22.98</v>
      </c>
      <c r="D2" s="283" t="s">
        <v>663</v>
      </c>
      <c r="E2" s="1"/>
      <c r="F2" s="1"/>
      <c r="G2" s="1"/>
      <c r="H2" s="1"/>
      <c r="I2" s="1"/>
      <c r="K2" s="466" t="s">
        <v>640</v>
      </c>
      <c r="L2" s="467"/>
      <c r="M2" s="467"/>
      <c r="N2" s="468"/>
      <c r="O2" s="226"/>
    </row>
    <row r="3" spans="1:25" ht="34.9" customHeight="1" x14ac:dyDescent="0.4">
      <c r="A3" s="302" t="s">
        <v>628</v>
      </c>
      <c r="B3" s="219">
        <v>2</v>
      </c>
      <c r="C3" s="220">
        <v>16.989999999999998</v>
      </c>
      <c r="D3" s="283" t="s">
        <v>664</v>
      </c>
      <c r="E3" s="1"/>
      <c r="F3" s="1"/>
      <c r="G3" s="1"/>
      <c r="H3" s="1"/>
      <c r="I3" s="1"/>
      <c r="K3" s="469" t="s">
        <v>705</v>
      </c>
      <c r="L3" s="470"/>
      <c r="M3" s="217">
        <v>11</v>
      </c>
      <c r="N3" s="217">
        <v>14.99</v>
      </c>
      <c r="O3" s="226"/>
    </row>
    <row r="4" spans="1:25" ht="39" customHeight="1" x14ac:dyDescent="0.4">
      <c r="A4" s="302" t="s">
        <v>21</v>
      </c>
      <c r="B4" s="219">
        <v>2</v>
      </c>
      <c r="C4" s="220">
        <v>21.99</v>
      </c>
      <c r="D4" s="283" t="s">
        <v>663</v>
      </c>
      <c r="E4" s="1"/>
      <c r="F4" s="1"/>
      <c r="G4" s="1"/>
      <c r="H4" s="1"/>
      <c r="I4" s="1"/>
      <c r="K4" s="496" t="s">
        <v>639</v>
      </c>
      <c r="L4" s="497"/>
      <c r="M4" s="497"/>
      <c r="N4" s="497"/>
      <c r="O4" s="458"/>
    </row>
    <row r="5" spans="1:25" ht="39" customHeight="1" x14ac:dyDescent="0.4">
      <c r="A5" s="302" t="s">
        <v>631</v>
      </c>
      <c r="B5" s="219">
        <v>1</v>
      </c>
      <c r="C5" s="220">
        <v>21.98</v>
      </c>
      <c r="D5" s="283" t="s">
        <v>664</v>
      </c>
      <c r="E5" s="1"/>
      <c r="F5" s="1"/>
      <c r="G5" s="1"/>
      <c r="H5" s="1"/>
      <c r="I5" s="1"/>
      <c r="K5" s="473" t="s">
        <v>453</v>
      </c>
      <c r="L5" s="474"/>
      <c r="M5" s="217">
        <v>2</v>
      </c>
      <c r="N5" s="217">
        <v>15.99</v>
      </c>
      <c r="O5" s="226" t="s">
        <v>665</v>
      </c>
    </row>
    <row r="6" spans="1:25" ht="34.9" customHeight="1" x14ac:dyDescent="0.4">
      <c r="A6" s="302" t="s">
        <v>629</v>
      </c>
      <c r="B6" s="219">
        <v>1</v>
      </c>
      <c r="C6" s="220">
        <v>21.98</v>
      </c>
      <c r="D6" s="283" t="s">
        <v>664</v>
      </c>
      <c r="E6" s="1"/>
      <c r="F6" s="1"/>
      <c r="G6" s="1"/>
      <c r="H6" s="1"/>
      <c r="I6" s="1"/>
      <c r="K6" s="473" t="s">
        <v>14</v>
      </c>
      <c r="L6" s="474"/>
      <c r="M6" s="217">
        <v>2</v>
      </c>
      <c r="N6" s="217">
        <v>16.79</v>
      </c>
      <c r="O6" s="226" t="s">
        <v>665</v>
      </c>
    </row>
    <row r="7" spans="1:25" ht="34.9" customHeight="1" x14ac:dyDescent="0.4">
      <c r="A7" s="302" t="s">
        <v>630</v>
      </c>
      <c r="B7" s="219">
        <v>1</v>
      </c>
      <c r="C7" s="220">
        <v>21.98</v>
      </c>
      <c r="D7" s="283" t="s">
        <v>664</v>
      </c>
      <c r="E7" s="1"/>
      <c r="F7" s="1"/>
      <c r="G7" s="1"/>
      <c r="H7" s="1"/>
      <c r="I7" s="1"/>
      <c r="K7" s="466" t="s">
        <v>700</v>
      </c>
      <c r="L7" s="467"/>
      <c r="M7" s="467"/>
      <c r="N7" s="468"/>
      <c r="O7" s="226"/>
    </row>
    <row r="8" spans="1:25" ht="34.9" customHeight="1" x14ac:dyDescent="0.4">
      <c r="A8" s="302" t="s">
        <v>636</v>
      </c>
      <c r="B8" s="219">
        <v>0.77</v>
      </c>
      <c r="C8" s="220">
        <v>22.98</v>
      </c>
      <c r="D8" s="283" t="s">
        <v>663</v>
      </c>
      <c r="E8" s="1"/>
      <c r="F8" s="1"/>
      <c r="G8" s="1"/>
      <c r="H8" s="1"/>
      <c r="I8" s="1"/>
      <c r="K8" s="469" t="s">
        <v>701</v>
      </c>
      <c r="L8" s="484"/>
      <c r="M8" s="217">
        <v>3</v>
      </c>
      <c r="N8" s="217">
        <v>15.99</v>
      </c>
      <c r="O8" s="226" t="s">
        <v>669</v>
      </c>
      <c r="P8" s="5"/>
      <c r="Q8" s="5"/>
    </row>
    <row r="9" spans="1:25" ht="34.9" customHeight="1" x14ac:dyDescent="0.45">
      <c r="A9" s="302" t="s">
        <v>447</v>
      </c>
      <c r="B9" s="219">
        <v>2</v>
      </c>
      <c r="C9" s="220">
        <v>29.99</v>
      </c>
      <c r="D9" s="283" t="s">
        <v>663</v>
      </c>
      <c r="E9" s="1"/>
      <c r="F9" s="1"/>
      <c r="G9" s="1"/>
      <c r="H9" s="1"/>
      <c r="I9" s="1"/>
      <c r="K9" s="491" t="s">
        <v>641</v>
      </c>
      <c r="L9" s="482"/>
      <c r="M9" s="482"/>
      <c r="N9" s="482"/>
      <c r="O9" s="226"/>
      <c r="P9" s="5"/>
      <c r="Q9" s="5"/>
      <c r="R9" s="5"/>
      <c r="S9" s="5"/>
      <c r="T9" s="5"/>
      <c r="U9" s="5"/>
      <c r="V9" s="5"/>
    </row>
    <row r="10" spans="1:25" ht="34.9" customHeight="1" x14ac:dyDescent="0.4">
      <c r="A10" s="302" t="s">
        <v>469</v>
      </c>
      <c r="B10" s="219">
        <v>2</v>
      </c>
      <c r="C10" s="220">
        <v>11.19</v>
      </c>
      <c r="D10" s="283" t="s">
        <v>664</v>
      </c>
      <c r="E10" s="1"/>
      <c r="F10" s="1"/>
      <c r="G10" s="1"/>
      <c r="H10" s="1"/>
      <c r="I10" s="1"/>
      <c r="J10" s="5"/>
      <c r="K10" s="471" t="s">
        <v>458</v>
      </c>
      <c r="L10" s="472"/>
      <c r="M10" s="217">
        <v>4</v>
      </c>
      <c r="N10" s="217">
        <v>24.99</v>
      </c>
      <c r="O10" s="226" t="s">
        <v>666</v>
      </c>
      <c r="P10" s="5"/>
      <c r="Q10" s="5"/>
      <c r="R10" s="5"/>
      <c r="S10" s="5"/>
      <c r="T10" s="5"/>
      <c r="U10" s="5"/>
      <c r="V10" s="5"/>
      <c r="W10" s="5"/>
      <c r="X10" s="5"/>
    </row>
    <row r="11" spans="1:25" ht="34.9" customHeight="1" x14ac:dyDescent="0.45">
      <c r="A11" s="302" t="s">
        <v>632</v>
      </c>
      <c r="B11" s="219">
        <v>2</v>
      </c>
      <c r="C11" s="220">
        <v>25.98</v>
      </c>
      <c r="D11" s="283" t="s">
        <v>664</v>
      </c>
      <c r="E11" s="1"/>
      <c r="F11" s="1"/>
      <c r="G11" s="1"/>
      <c r="H11" s="1"/>
      <c r="I11" s="1"/>
      <c r="J11" s="5"/>
      <c r="K11" s="492" t="s">
        <v>642</v>
      </c>
      <c r="L11" s="493"/>
      <c r="M11" s="493"/>
      <c r="N11" s="493"/>
      <c r="O11" s="10"/>
      <c r="P11" s="5"/>
      <c r="Q11" s="5"/>
      <c r="R11" s="5"/>
      <c r="S11" s="5"/>
      <c r="T11" s="5"/>
      <c r="U11" s="5"/>
      <c r="V11" s="5"/>
      <c r="W11" s="5"/>
      <c r="X11" s="5"/>
    </row>
    <row r="12" spans="1:25" ht="34.9" customHeight="1" x14ac:dyDescent="0.4">
      <c r="A12" s="302" t="s">
        <v>691</v>
      </c>
      <c r="B12" s="219">
        <v>5</v>
      </c>
      <c r="C12" s="220">
        <v>22.99</v>
      </c>
      <c r="D12" s="283" t="s">
        <v>663</v>
      </c>
      <c r="E12" s="1"/>
      <c r="F12" s="1"/>
      <c r="G12" s="1"/>
      <c r="H12" s="1"/>
      <c r="I12" s="1"/>
      <c r="J12" s="5"/>
      <c r="K12" s="485" t="s">
        <v>670</v>
      </c>
      <c r="L12" s="486"/>
      <c r="M12" s="217">
        <v>2</v>
      </c>
      <c r="N12" s="217">
        <v>21.5</v>
      </c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34.9" customHeight="1" x14ac:dyDescent="0.4">
      <c r="A13" s="302" t="s">
        <v>438</v>
      </c>
      <c r="B13" s="219">
        <v>2</v>
      </c>
      <c r="C13" s="220">
        <v>20.98</v>
      </c>
      <c r="D13" s="283" t="s">
        <v>664</v>
      </c>
      <c r="E13" s="1"/>
      <c r="F13" s="1"/>
      <c r="G13" s="1"/>
      <c r="H13" s="1"/>
      <c r="I13" s="1"/>
      <c r="J13" s="5"/>
      <c r="K13" s="485" t="s">
        <v>671</v>
      </c>
      <c r="L13" s="486"/>
      <c r="M13" s="217">
        <v>2</v>
      </c>
      <c r="N13" s="217">
        <v>21.5</v>
      </c>
      <c r="O13" s="10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4.9" customHeight="1" x14ac:dyDescent="0.4">
      <c r="A14" s="302" t="s">
        <v>657</v>
      </c>
      <c r="B14" s="219">
        <v>2</v>
      </c>
      <c r="C14" s="220">
        <v>26.98</v>
      </c>
      <c r="D14" s="283" t="s">
        <v>663</v>
      </c>
      <c r="E14" s="1"/>
      <c r="F14" s="1"/>
      <c r="G14" s="1"/>
      <c r="H14" s="1"/>
      <c r="I14" s="1"/>
      <c r="J14" s="5"/>
      <c r="K14" s="489" t="s">
        <v>607</v>
      </c>
      <c r="L14" s="490"/>
      <c r="M14" s="228">
        <v>4</v>
      </c>
      <c r="N14" s="228">
        <v>24</v>
      </c>
      <c r="O14" s="10" t="s">
        <v>666</v>
      </c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4.9" customHeight="1" x14ac:dyDescent="0.4">
      <c r="A15" s="294" t="s">
        <v>633</v>
      </c>
      <c r="B15" s="219">
        <v>2</v>
      </c>
      <c r="C15" s="220">
        <v>26.98</v>
      </c>
      <c r="D15" s="284" t="s">
        <v>663</v>
      </c>
      <c r="E15" s="1"/>
      <c r="F15" s="1"/>
      <c r="G15" s="1"/>
      <c r="H15" s="1"/>
      <c r="I15" s="1"/>
      <c r="J15" s="5"/>
      <c r="K15" s="471" t="s">
        <v>19</v>
      </c>
      <c r="L15" s="472"/>
      <c r="M15" s="217">
        <v>2</v>
      </c>
      <c r="N15" s="217">
        <v>13.29</v>
      </c>
      <c r="O15" s="10" t="s">
        <v>666</v>
      </c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s="5" customFormat="1" ht="34.9" customHeight="1" x14ac:dyDescent="0.4">
      <c r="A16" s="294" t="s">
        <v>497</v>
      </c>
      <c r="B16" s="219">
        <v>2</v>
      </c>
      <c r="C16" s="220">
        <v>23.99</v>
      </c>
      <c r="D16" s="284" t="s">
        <v>664</v>
      </c>
      <c r="K16" s="471" t="s">
        <v>474</v>
      </c>
      <c r="L16" s="472"/>
      <c r="M16" s="217">
        <v>4</v>
      </c>
      <c r="N16" s="217">
        <v>24</v>
      </c>
      <c r="O16" s="10" t="s">
        <v>666</v>
      </c>
    </row>
    <row r="17" spans="1:17" s="5" customFormat="1" ht="34.9" customHeight="1" x14ac:dyDescent="0.4">
      <c r="A17" s="294" t="s">
        <v>454</v>
      </c>
      <c r="B17" s="219">
        <v>2</v>
      </c>
      <c r="C17" s="220">
        <v>18.989999999999998</v>
      </c>
      <c r="D17" s="284" t="s">
        <v>663</v>
      </c>
      <c r="K17" s="494" t="s">
        <v>17</v>
      </c>
      <c r="L17" s="495"/>
      <c r="M17" s="217">
        <v>2</v>
      </c>
      <c r="N17" s="217">
        <v>20.99</v>
      </c>
      <c r="O17" s="10" t="s">
        <v>666</v>
      </c>
    </row>
    <row r="18" spans="1:17" s="5" customFormat="1" ht="34.9" customHeight="1" x14ac:dyDescent="0.4">
      <c r="A18" s="294" t="s">
        <v>256</v>
      </c>
      <c r="B18" s="219">
        <v>9.01</v>
      </c>
      <c r="C18" s="220">
        <v>39.99</v>
      </c>
      <c r="D18" s="284"/>
      <c r="K18" s="471" t="s">
        <v>16</v>
      </c>
      <c r="L18" s="472"/>
      <c r="M18" s="217">
        <v>2</v>
      </c>
      <c r="N18" s="217">
        <v>13.29</v>
      </c>
      <c r="O18" s="10" t="s">
        <v>666</v>
      </c>
    </row>
    <row r="19" spans="1:17" s="5" customFormat="1" ht="34.9" customHeight="1" x14ac:dyDescent="0.4">
      <c r="A19" s="294" t="s">
        <v>552</v>
      </c>
      <c r="B19" s="219">
        <v>2</v>
      </c>
      <c r="C19" s="220">
        <v>13.99</v>
      </c>
      <c r="D19" s="284" t="s">
        <v>664</v>
      </c>
      <c r="K19" s="471" t="s">
        <v>468</v>
      </c>
      <c r="L19" s="472"/>
      <c r="M19" s="217">
        <v>4</v>
      </c>
      <c r="N19" s="217">
        <v>24</v>
      </c>
      <c r="O19" s="10" t="s">
        <v>666</v>
      </c>
    </row>
    <row r="20" spans="1:17" s="5" customFormat="1" ht="34.9" customHeight="1" x14ac:dyDescent="0.45">
      <c r="A20" s="294" t="s">
        <v>609</v>
      </c>
      <c r="B20" s="219">
        <v>1</v>
      </c>
      <c r="C20" s="220">
        <v>15.99</v>
      </c>
      <c r="D20" s="284" t="s">
        <v>663</v>
      </c>
      <c r="K20" s="481" t="s">
        <v>643</v>
      </c>
      <c r="L20" s="482"/>
      <c r="M20" s="482"/>
      <c r="N20" s="482"/>
      <c r="O20" s="10"/>
    </row>
    <row r="21" spans="1:17" s="5" customFormat="1" ht="34.9" customHeight="1" x14ac:dyDescent="0.4">
      <c r="A21" s="296" t="s">
        <v>553</v>
      </c>
      <c r="B21" s="214">
        <v>2</v>
      </c>
      <c r="C21" s="214">
        <v>26.95</v>
      </c>
      <c r="D21" s="285" t="s">
        <v>663</v>
      </c>
      <c r="K21" s="479" t="s">
        <v>574</v>
      </c>
      <c r="L21" s="480"/>
      <c r="M21" s="228">
        <v>2</v>
      </c>
      <c r="N21" s="228">
        <v>13.99</v>
      </c>
      <c r="O21" s="10" t="s">
        <v>667</v>
      </c>
    </row>
    <row r="22" spans="1:17" s="5" customFormat="1" ht="34.9" customHeight="1" x14ac:dyDescent="0.4">
      <c r="A22" s="420" t="s">
        <v>604</v>
      </c>
      <c r="B22" s="292">
        <v>5</v>
      </c>
      <c r="C22" s="292">
        <v>23.95</v>
      </c>
      <c r="D22" s="293" t="s">
        <v>663</v>
      </c>
      <c r="K22" s="479" t="s">
        <v>605</v>
      </c>
      <c r="L22" s="480"/>
      <c r="M22" s="228">
        <v>2</v>
      </c>
      <c r="N22" s="228">
        <v>24.98</v>
      </c>
      <c r="O22" s="10" t="s">
        <v>667</v>
      </c>
    </row>
    <row r="23" spans="1:17" s="5" customFormat="1" ht="34.9" customHeight="1" x14ac:dyDescent="0.4">
      <c r="A23" s="420" t="s">
        <v>567</v>
      </c>
      <c r="B23" s="292">
        <v>2</v>
      </c>
      <c r="C23" s="292">
        <v>26.98</v>
      </c>
      <c r="D23" s="293" t="s">
        <v>663</v>
      </c>
      <c r="K23" s="479" t="s">
        <v>706</v>
      </c>
      <c r="L23" s="480"/>
      <c r="M23" s="228">
        <v>2</v>
      </c>
      <c r="N23" s="228">
        <v>27.98</v>
      </c>
      <c r="O23" s="10" t="s">
        <v>667</v>
      </c>
    </row>
    <row r="24" spans="1:17" s="5" customFormat="1" ht="34.9" customHeight="1" x14ac:dyDescent="0.4">
      <c r="A24" s="291" t="s">
        <v>470</v>
      </c>
      <c r="B24" s="292">
        <v>1</v>
      </c>
      <c r="C24" s="292">
        <v>25.98</v>
      </c>
      <c r="D24" s="293" t="s">
        <v>663</v>
      </c>
      <c r="K24" s="479" t="s">
        <v>573</v>
      </c>
      <c r="L24" s="480"/>
      <c r="M24" s="228">
        <v>2</v>
      </c>
      <c r="N24" s="228">
        <v>24.98</v>
      </c>
      <c r="O24" s="10" t="s">
        <v>667</v>
      </c>
    </row>
    <row r="25" spans="1:17" s="5" customFormat="1" ht="34.9" customHeight="1" x14ac:dyDescent="0.4">
      <c r="A25" s="291" t="s">
        <v>348</v>
      </c>
      <c r="B25" s="292">
        <v>3.42</v>
      </c>
      <c r="C25" s="292">
        <v>18.38</v>
      </c>
      <c r="D25" s="293" t="s">
        <v>663</v>
      </c>
      <c r="K25" s="479" t="s">
        <v>644</v>
      </c>
      <c r="L25" s="480"/>
      <c r="M25" s="228">
        <v>2</v>
      </c>
      <c r="N25" s="228">
        <v>24.98</v>
      </c>
      <c r="O25" s="10" t="s">
        <v>667</v>
      </c>
    </row>
    <row r="26" spans="1:17" s="5" customFormat="1" ht="34.9" customHeight="1" x14ac:dyDescent="0.4">
      <c r="A26" s="291" t="s">
        <v>634</v>
      </c>
      <c r="B26" s="292">
        <v>1</v>
      </c>
      <c r="C26" s="292">
        <v>22.98</v>
      </c>
      <c r="D26" s="293" t="s">
        <v>664</v>
      </c>
      <c r="K26" s="500" t="s">
        <v>645</v>
      </c>
      <c r="L26" s="501"/>
      <c r="M26" s="501"/>
      <c r="N26" s="501"/>
      <c r="O26" s="10"/>
    </row>
    <row r="27" spans="1:17" s="5" customFormat="1" ht="34.9" customHeight="1" x14ac:dyDescent="0.4">
      <c r="A27" s="291" t="s">
        <v>635</v>
      </c>
      <c r="B27" s="292">
        <v>2</v>
      </c>
      <c r="C27" s="292">
        <v>22.98</v>
      </c>
      <c r="D27" s="293" t="s">
        <v>664</v>
      </c>
      <c r="K27" s="479" t="s">
        <v>632</v>
      </c>
      <c r="L27" s="480"/>
      <c r="M27" s="228">
        <v>3</v>
      </c>
      <c r="N27" s="228">
        <v>24.98</v>
      </c>
      <c r="O27" s="10" t="s">
        <v>668</v>
      </c>
    </row>
    <row r="28" spans="1:17" s="5" customFormat="1" ht="34.9" customHeight="1" x14ac:dyDescent="0.4">
      <c r="A28" s="221" t="s">
        <v>566</v>
      </c>
      <c r="B28" s="214">
        <v>2</v>
      </c>
      <c r="C28" s="214">
        <v>17.98</v>
      </c>
      <c r="D28" s="285" t="s">
        <v>663</v>
      </c>
      <c r="J28" s="1"/>
      <c r="K28" s="504" t="s">
        <v>694</v>
      </c>
      <c r="L28" s="505"/>
      <c r="M28" s="505"/>
      <c r="N28" s="506"/>
      <c r="O28" s="10"/>
    </row>
    <row r="29" spans="1:17" s="5" customFormat="1" ht="34.9" customHeight="1" x14ac:dyDescent="0.4">
      <c r="A29" s="291" t="s">
        <v>471</v>
      </c>
      <c r="B29" s="292">
        <v>2</v>
      </c>
      <c r="C29" s="292">
        <v>16.989999999999998</v>
      </c>
      <c r="D29" s="293" t="s">
        <v>663</v>
      </c>
      <c r="J29" s="1"/>
      <c r="K29" s="507" t="s">
        <v>695</v>
      </c>
      <c r="L29" s="508"/>
      <c r="M29" s="228">
        <v>2</v>
      </c>
      <c r="N29" s="228">
        <v>23.98</v>
      </c>
      <c r="O29" s="10"/>
    </row>
    <row r="30" spans="1:17" s="5" customFormat="1" ht="34.9" customHeight="1" thickBot="1" x14ac:dyDescent="0.45">
      <c r="A30" s="291" t="s">
        <v>692</v>
      </c>
      <c r="B30" s="292">
        <v>2.99</v>
      </c>
      <c r="C30" s="292">
        <v>24</v>
      </c>
      <c r="D30" s="293" t="s">
        <v>669</v>
      </c>
      <c r="J30" s="1"/>
      <c r="K30" s="504" t="s">
        <v>646</v>
      </c>
      <c r="L30" s="505"/>
      <c r="M30" s="505"/>
      <c r="N30" s="506"/>
      <c r="O30" s="10"/>
      <c r="P30" s="1"/>
      <c r="Q30" s="1"/>
    </row>
    <row r="31" spans="1:17" s="5" customFormat="1" ht="36" customHeight="1" x14ac:dyDescent="0.45">
      <c r="A31" s="475" t="s">
        <v>13</v>
      </c>
      <c r="B31" s="483"/>
      <c r="C31" s="393"/>
      <c r="D31" s="303" t="s">
        <v>12</v>
      </c>
      <c r="J31" s="1"/>
      <c r="K31" s="498" t="s">
        <v>453</v>
      </c>
      <c r="L31" s="499"/>
      <c r="M31" s="447">
        <v>2</v>
      </c>
      <c r="N31" s="447">
        <v>15.99</v>
      </c>
      <c r="O31" s="10" t="s">
        <v>663</v>
      </c>
      <c r="P31" s="1"/>
      <c r="Q31" s="1"/>
    </row>
    <row r="32" spans="1:17" s="5" customFormat="1" ht="37.5" customHeight="1" thickBot="1" x14ac:dyDescent="0.45">
      <c r="A32" s="221" t="s">
        <v>487</v>
      </c>
      <c r="B32" s="459"/>
      <c r="C32" s="214"/>
      <c r="D32" s="222">
        <v>24.98</v>
      </c>
      <c r="J32" s="1"/>
      <c r="K32" s="502" t="s">
        <v>14</v>
      </c>
      <c r="L32" s="503"/>
      <c r="M32" s="414">
        <v>2</v>
      </c>
      <c r="N32" s="414">
        <v>16.79</v>
      </c>
      <c r="O32" s="396" t="s">
        <v>663</v>
      </c>
      <c r="P32" s="1"/>
      <c r="Q32" s="1"/>
    </row>
    <row r="33" spans="1:22" s="5" customFormat="1" ht="34.9" customHeight="1" x14ac:dyDescent="0.4">
      <c r="A33" s="271" t="s">
        <v>403</v>
      </c>
      <c r="B33" s="387"/>
      <c r="C33" s="228"/>
      <c r="D33" s="7">
        <v>15.99</v>
      </c>
      <c r="J33" s="1"/>
      <c r="N33" s="1"/>
      <c r="O33" s="1"/>
      <c r="P33" s="1"/>
      <c r="Q33" s="1"/>
    </row>
    <row r="34" spans="1:22" s="5" customFormat="1" ht="34.9" customHeight="1" x14ac:dyDescent="0.4">
      <c r="A34" s="221" t="s">
        <v>326</v>
      </c>
      <c r="B34" s="218"/>
      <c r="C34" s="214"/>
      <c r="D34" s="222">
        <v>18.78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5" customFormat="1" ht="36" customHeight="1" x14ac:dyDescent="0.4">
      <c r="A35" s="221" t="s">
        <v>432</v>
      </c>
      <c r="B35" s="218"/>
      <c r="C35" s="214"/>
      <c r="D35" s="222">
        <v>13.99</v>
      </c>
      <c r="E35" s="1"/>
      <c r="F35" s="1"/>
      <c r="G35" s="1"/>
      <c r="H35" s="1"/>
      <c r="I35" s="1"/>
      <c r="J35" s="1"/>
      <c r="L35" s="1"/>
      <c r="M35" s="1"/>
      <c r="O35" s="1"/>
      <c r="P35" s="1"/>
      <c r="Q35" s="1"/>
      <c r="R35" s="1"/>
      <c r="S35" s="1"/>
      <c r="T35" s="1"/>
      <c r="U35" s="1"/>
      <c r="V35" s="1"/>
    </row>
    <row r="36" spans="1:22" ht="36" customHeight="1" x14ac:dyDescent="0.4">
      <c r="A36" s="221" t="s">
        <v>11</v>
      </c>
      <c r="B36" s="218"/>
      <c r="C36" s="214"/>
      <c r="D36" s="222">
        <v>36</v>
      </c>
      <c r="E36" s="1"/>
      <c r="F36" s="1"/>
      <c r="G36" s="1"/>
      <c r="H36" s="1"/>
      <c r="I36" s="1"/>
      <c r="K36" s="5"/>
    </row>
    <row r="37" spans="1:22" ht="37.5" customHeight="1" x14ac:dyDescent="0.4">
      <c r="A37" s="221" t="s">
        <v>325</v>
      </c>
      <c r="B37" s="216"/>
      <c r="C37" s="214"/>
      <c r="D37" s="222">
        <v>21.99</v>
      </c>
      <c r="E37" s="1"/>
      <c r="F37" s="1"/>
      <c r="G37" s="1"/>
      <c r="H37" s="1"/>
      <c r="I37" s="1"/>
    </row>
    <row r="38" spans="1:22" ht="34.9" customHeight="1" x14ac:dyDescent="0.4">
      <c r="A38" s="221" t="s">
        <v>10</v>
      </c>
      <c r="B38" s="216"/>
      <c r="C38" s="214"/>
      <c r="D38" s="222">
        <v>13.7</v>
      </c>
      <c r="E38" s="1"/>
      <c r="F38" s="1"/>
      <c r="G38" s="1"/>
      <c r="H38" s="1"/>
      <c r="I38" s="1"/>
      <c r="J38" s="3"/>
    </row>
    <row r="39" spans="1:22" ht="34.9" customHeight="1" x14ac:dyDescent="0.4">
      <c r="A39" s="221" t="s">
        <v>276</v>
      </c>
      <c r="B39" s="216"/>
      <c r="C39" s="214"/>
      <c r="D39" s="222">
        <v>27.98</v>
      </c>
      <c r="E39" s="1"/>
      <c r="F39" s="1"/>
      <c r="G39" s="1"/>
      <c r="H39" s="1"/>
      <c r="I39" s="1"/>
      <c r="J39" s="3"/>
      <c r="K39" s="3"/>
      <c r="O39" s="5"/>
    </row>
    <row r="40" spans="1:22" ht="34.9" customHeight="1" x14ac:dyDescent="0.4">
      <c r="A40" s="221" t="s">
        <v>328</v>
      </c>
      <c r="B40" s="216"/>
      <c r="C40" s="214"/>
      <c r="D40" s="222">
        <v>56</v>
      </c>
      <c r="E40" s="1"/>
      <c r="F40" s="1"/>
      <c r="G40" s="1"/>
      <c r="H40" s="1"/>
      <c r="I40" s="1"/>
      <c r="P40" s="5"/>
      <c r="Q40" s="5"/>
    </row>
    <row r="41" spans="1:22" ht="34.9" customHeight="1" x14ac:dyDescent="0.4">
      <c r="A41" s="271" t="s">
        <v>656</v>
      </c>
      <c r="B41" s="272"/>
      <c r="C41" s="228"/>
      <c r="D41" s="7">
        <v>26.98</v>
      </c>
      <c r="E41" s="1"/>
      <c r="F41" s="1"/>
      <c r="G41" s="1"/>
      <c r="H41" s="1"/>
      <c r="I41" s="1"/>
      <c r="L41" s="5"/>
      <c r="M41" s="5"/>
    </row>
    <row r="42" spans="1:22" ht="34.9" customHeight="1" x14ac:dyDescent="0.4">
      <c r="A42" s="221" t="s">
        <v>9</v>
      </c>
      <c r="B42" s="216"/>
      <c r="C42" s="214"/>
      <c r="D42" s="222">
        <v>26.98</v>
      </c>
      <c r="E42" s="1"/>
      <c r="F42" s="1"/>
      <c r="G42" s="1"/>
      <c r="H42" s="1"/>
      <c r="I42" s="1"/>
      <c r="L42" s="3"/>
      <c r="M42" s="3"/>
    </row>
    <row r="43" spans="1:22" ht="34.9" customHeight="1" x14ac:dyDescent="0.4">
      <c r="A43" s="271" t="s">
        <v>440</v>
      </c>
      <c r="B43" s="272"/>
      <c r="C43" s="228"/>
      <c r="D43" s="7">
        <v>26.98</v>
      </c>
      <c r="E43" s="1"/>
      <c r="F43" s="1"/>
      <c r="G43" s="1"/>
      <c r="H43" s="1"/>
      <c r="I43" s="1"/>
      <c r="L43" s="5"/>
      <c r="M43" s="5"/>
      <c r="N43" s="5"/>
    </row>
    <row r="44" spans="1:22" ht="34.9" customHeight="1" x14ac:dyDescent="0.4">
      <c r="A44" s="221" t="s">
        <v>8</v>
      </c>
      <c r="B44" s="216"/>
      <c r="C44" s="214"/>
      <c r="D44" s="222">
        <v>25.48</v>
      </c>
      <c r="E44" s="1"/>
      <c r="F44" s="1"/>
      <c r="G44" s="1"/>
      <c r="H44" s="1"/>
      <c r="I44" s="1"/>
      <c r="J44" s="3"/>
      <c r="N44" s="3"/>
      <c r="R44" s="5"/>
      <c r="S44" s="5"/>
      <c r="T44" s="5"/>
      <c r="U44" s="5"/>
      <c r="V44" s="5"/>
    </row>
    <row r="45" spans="1:22" ht="34.9" customHeight="1" x14ac:dyDescent="0.4">
      <c r="A45" s="221" t="s">
        <v>321</v>
      </c>
      <c r="B45" s="216"/>
      <c r="C45" s="214"/>
      <c r="D45" s="222">
        <v>19.149999999999999</v>
      </c>
      <c r="E45" s="3"/>
      <c r="F45" s="3"/>
      <c r="G45" s="3"/>
      <c r="H45" s="3"/>
      <c r="I45" s="3"/>
      <c r="L45" s="5"/>
      <c r="M45" s="5"/>
      <c r="N45" s="5"/>
    </row>
    <row r="46" spans="1:22" s="5" customFormat="1" ht="34.9" customHeight="1" x14ac:dyDescent="0.4">
      <c r="A46" s="221" t="s">
        <v>577</v>
      </c>
      <c r="B46" s="216"/>
      <c r="C46" s="214"/>
      <c r="D46" s="222">
        <v>25.98</v>
      </c>
      <c r="E46" s="1"/>
      <c r="F46" s="1"/>
      <c r="G46" s="1"/>
      <c r="H46" s="1"/>
      <c r="I46" s="1"/>
      <c r="J46" s="1"/>
      <c r="K46" s="1"/>
      <c r="L46" s="1"/>
      <c r="O46" s="1"/>
      <c r="P46" s="1"/>
      <c r="Q46" s="1"/>
      <c r="R46" s="1"/>
      <c r="S46" s="1"/>
      <c r="T46" s="1"/>
      <c r="U46" s="1"/>
      <c r="V46" s="1"/>
    </row>
    <row r="47" spans="1:22" ht="34.9" customHeight="1" x14ac:dyDescent="0.4">
      <c r="A47" s="221" t="s">
        <v>553</v>
      </c>
      <c r="B47" s="408"/>
      <c r="C47" s="214"/>
      <c r="D47" s="222">
        <v>26.95</v>
      </c>
      <c r="E47" s="1"/>
      <c r="F47" s="1"/>
      <c r="G47" s="1"/>
      <c r="H47" s="1"/>
      <c r="I47" s="1"/>
      <c r="K47" s="5"/>
      <c r="O47" s="5"/>
    </row>
    <row r="48" spans="1:22" ht="34.9" customHeight="1" x14ac:dyDescent="0.4">
      <c r="A48" s="295" t="s">
        <v>7</v>
      </c>
      <c r="B48" s="215"/>
      <c r="C48" s="214"/>
      <c r="D48" s="222">
        <v>27.99</v>
      </c>
      <c r="E48" s="1"/>
      <c r="F48" s="1"/>
      <c r="G48" s="1"/>
      <c r="H48" s="1"/>
      <c r="I48" s="1"/>
      <c r="J48" s="3"/>
      <c r="K48" s="3"/>
      <c r="O48" s="5"/>
      <c r="P48" s="5"/>
      <c r="Q48" s="5"/>
    </row>
    <row r="49" spans="1:29" ht="34.9" customHeight="1" thickBot="1" x14ac:dyDescent="0.45">
      <c r="A49" s="223" t="s">
        <v>6</v>
      </c>
      <c r="B49" s="224"/>
      <c r="C49" s="286"/>
      <c r="D49" s="225">
        <v>54</v>
      </c>
      <c r="E49" s="5"/>
      <c r="F49" s="5"/>
      <c r="G49" s="5"/>
      <c r="H49" s="5"/>
      <c r="I49" s="5"/>
      <c r="M49" s="3"/>
      <c r="N49" s="3"/>
      <c r="Q49" s="3"/>
      <c r="R49" s="3"/>
    </row>
    <row r="50" spans="1:29" ht="34.9" customHeight="1" x14ac:dyDescent="0.4">
      <c r="A50" s="475" t="s">
        <v>0</v>
      </c>
      <c r="B50" s="476"/>
      <c r="C50" s="415"/>
      <c r="D50" s="426"/>
      <c r="E50" s="1"/>
      <c r="F50" s="1"/>
      <c r="G50" s="1"/>
      <c r="H50" s="1"/>
      <c r="I50" s="1"/>
      <c r="K50" s="4"/>
      <c r="P50" s="5"/>
      <c r="Q50" s="5"/>
      <c r="R50" s="5"/>
    </row>
    <row r="51" spans="1:29" ht="34.9" customHeight="1" x14ac:dyDescent="0.4">
      <c r="A51" s="295" t="s">
        <v>5</v>
      </c>
      <c r="B51" s="215"/>
      <c r="C51" s="214"/>
      <c r="D51" s="222">
        <v>20.9</v>
      </c>
      <c r="E51" s="1"/>
      <c r="F51" s="1"/>
      <c r="G51" s="1"/>
      <c r="H51" s="1"/>
      <c r="I51" s="1"/>
      <c r="K51" s="3"/>
      <c r="P51" s="3"/>
    </row>
    <row r="52" spans="1:29" ht="34.9" customHeight="1" x14ac:dyDescent="0.4">
      <c r="A52" s="295" t="s">
        <v>4</v>
      </c>
      <c r="B52" s="215"/>
      <c r="C52" s="214"/>
      <c r="D52" s="222">
        <v>20.9</v>
      </c>
      <c r="E52" s="1"/>
      <c r="F52" s="1"/>
      <c r="G52" s="1"/>
      <c r="H52" s="1"/>
      <c r="I52" s="1"/>
      <c r="P52" s="5"/>
    </row>
    <row r="53" spans="1:29" ht="34.9" customHeight="1" x14ac:dyDescent="0.4">
      <c r="A53" s="295" t="s">
        <v>693</v>
      </c>
      <c r="B53" s="215"/>
      <c r="C53" s="214"/>
      <c r="D53" s="222">
        <v>20.9</v>
      </c>
      <c r="E53" s="5"/>
      <c r="F53" s="5"/>
      <c r="G53" s="5"/>
      <c r="H53" s="5"/>
      <c r="I53" s="5"/>
      <c r="J53" s="3"/>
    </row>
    <row r="54" spans="1:29" s="5" customFormat="1" ht="34.9" customHeight="1" x14ac:dyDescent="0.4">
      <c r="A54" s="295" t="s">
        <v>3</v>
      </c>
      <c r="B54" s="215"/>
      <c r="C54" s="214"/>
      <c r="D54" s="222">
        <v>20.9</v>
      </c>
      <c r="E54" s="3"/>
      <c r="F54" s="3"/>
      <c r="G54" s="3"/>
      <c r="H54" s="3"/>
      <c r="I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</row>
    <row r="55" spans="1:29" s="3" customFormat="1" ht="34.9" customHeight="1" x14ac:dyDescent="0.4">
      <c r="A55" s="295" t="s">
        <v>2</v>
      </c>
      <c r="B55" s="215"/>
      <c r="C55" s="214"/>
      <c r="D55" s="222">
        <v>20.9</v>
      </c>
      <c r="E55" s="5"/>
      <c r="F55" s="5"/>
      <c r="G55" s="5"/>
      <c r="H55" s="5"/>
      <c r="I55" s="5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5"/>
      <c r="AB55" s="5"/>
      <c r="AC55" s="5"/>
    </row>
    <row r="56" spans="1:29" s="5" customFormat="1" ht="34.9" customHeight="1" thickBot="1" x14ac:dyDescent="0.45">
      <c r="A56" s="9" t="s">
        <v>1</v>
      </c>
      <c r="B56" s="8"/>
      <c r="C56" s="286"/>
      <c r="D56" s="225">
        <v>20.9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34.9" customHeight="1" x14ac:dyDescent="0.4">
      <c r="A57" s="477" t="s">
        <v>0</v>
      </c>
      <c r="B57" s="478"/>
      <c r="C57" s="427" t="s">
        <v>456</v>
      </c>
      <c r="D57" s="428"/>
      <c r="E57" s="5"/>
      <c r="F57" s="5"/>
      <c r="G57" s="5"/>
      <c r="H57" s="5"/>
      <c r="I57" s="5"/>
      <c r="J57" s="5"/>
    </row>
    <row r="58" spans="1:29" s="5" customFormat="1" ht="34.9" customHeight="1" x14ac:dyDescent="0.4">
      <c r="A58" s="394" t="s">
        <v>425</v>
      </c>
      <c r="B58" s="390"/>
      <c r="C58" s="390"/>
      <c r="D58" s="7">
        <v>28</v>
      </c>
      <c r="J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3"/>
      <c r="AB58" s="3"/>
      <c r="AC58" s="3"/>
    </row>
    <row r="59" spans="1:29" s="5" customFormat="1" ht="34.9" customHeight="1" x14ac:dyDescent="0.4">
      <c r="A59" s="394" t="s">
        <v>426</v>
      </c>
      <c r="B59" s="390"/>
      <c r="C59" s="390"/>
      <c r="D59" s="7">
        <v>28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4.9" customHeight="1" x14ac:dyDescent="0.4">
      <c r="A60" s="394" t="s">
        <v>18</v>
      </c>
      <c r="B60" s="390"/>
      <c r="C60" s="390"/>
      <c r="D60" s="7">
        <v>28</v>
      </c>
      <c r="E60" s="1"/>
      <c r="F60" s="1"/>
      <c r="G60" s="1"/>
      <c r="H60" s="1"/>
      <c r="I60" s="1"/>
      <c r="J60" s="4"/>
    </row>
    <row r="61" spans="1:29" ht="34.9" customHeight="1" x14ac:dyDescent="0.4">
      <c r="A61" s="299" t="s">
        <v>377</v>
      </c>
      <c r="B61" s="390"/>
      <c r="C61" s="390"/>
      <c r="D61" s="7">
        <v>28</v>
      </c>
      <c r="E61" s="3"/>
      <c r="F61" s="3"/>
      <c r="G61" s="3"/>
      <c r="H61" s="3"/>
      <c r="I61" s="3"/>
      <c r="J61" s="3"/>
    </row>
    <row r="62" spans="1:29" s="3" customFormat="1" ht="34.9" customHeight="1" thickBot="1" x14ac:dyDescent="0.45">
      <c r="A62" s="6" t="s">
        <v>15</v>
      </c>
      <c r="B62" s="391"/>
      <c r="C62" s="391"/>
      <c r="D62" s="397">
        <v>28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34.9" customHeight="1" x14ac:dyDescent="0.4">
      <c r="A63" s="5"/>
      <c r="B63" s="5"/>
      <c r="C63" s="5"/>
      <c r="D63" s="5"/>
    </row>
    <row r="64" spans="1:29" ht="34.9" customHeight="1" x14ac:dyDescent="0.4">
      <c r="D64" s="1"/>
    </row>
    <row r="65" spans="1:4" ht="34.9" customHeight="1" x14ac:dyDescent="0.4">
      <c r="D65" s="1"/>
    </row>
    <row r="66" spans="1:4" ht="34.9" customHeight="1" x14ac:dyDescent="0.4">
      <c r="D66" s="1"/>
    </row>
    <row r="67" spans="1:4" ht="34.9" customHeight="1" x14ac:dyDescent="0.4">
      <c r="A67" s="5"/>
      <c r="B67" s="5"/>
      <c r="C67" s="5"/>
      <c r="D67" s="5"/>
    </row>
    <row r="68" spans="1:4" ht="34.9" customHeight="1" x14ac:dyDescent="0.4">
      <c r="A68" s="3"/>
      <c r="B68" s="3"/>
      <c r="C68" s="3"/>
      <c r="D68" s="3"/>
    </row>
    <row r="69" spans="1:4" ht="34.9" customHeight="1" x14ac:dyDescent="0.4">
      <c r="A69" s="5"/>
      <c r="B69" s="5"/>
      <c r="C69" s="5"/>
      <c r="D69" s="5"/>
    </row>
    <row r="70" spans="1:4" ht="34.9" customHeight="1" x14ac:dyDescent="0.4">
      <c r="D70" s="1"/>
    </row>
    <row r="71" spans="1:4" ht="34.9" customHeight="1" x14ac:dyDescent="0.4">
      <c r="A71" s="5"/>
      <c r="B71" s="5"/>
      <c r="C71" s="5"/>
      <c r="D71" s="5"/>
    </row>
    <row r="72" spans="1:4" ht="34.9" customHeight="1" x14ac:dyDescent="0.4">
      <c r="A72" s="5"/>
      <c r="B72" s="5"/>
      <c r="C72" s="5"/>
      <c r="D72" s="5"/>
    </row>
    <row r="73" spans="1:4" ht="34.9" customHeight="1" x14ac:dyDescent="0.4">
      <c r="D73" s="1"/>
    </row>
    <row r="74" spans="1:4" ht="34.9" customHeight="1" x14ac:dyDescent="0.4">
      <c r="D74" s="1"/>
    </row>
    <row r="75" spans="1:4" ht="34.9" customHeight="1" x14ac:dyDescent="0.4">
      <c r="A75" s="3"/>
      <c r="B75" s="3"/>
      <c r="C75" s="3"/>
      <c r="D75" s="3"/>
    </row>
    <row r="76" spans="1:4" ht="34.9" customHeight="1" x14ac:dyDescent="0.4">
      <c r="D76" s="1"/>
    </row>
  </sheetData>
  <mergeCells count="35">
    <mergeCell ref="K1:L1"/>
    <mergeCell ref="K18:L18"/>
    <mergeCell ref="K14:L14"/>
    <mergeCell ref="K16:L16"/>
    <mergeCell ref="K9:N9"/>
    <mergeCell ref="K10:L10"/>
    <mergeCell ref="K11:N11"/>
    <mergeCell ref="K17:L17"/>
    <mergeCell ref="K15:L15"/>
    <mergeCell ref="K4:N4"/>
    <mergeCell ref="K12:L12"/>
    <mergeCell ref="K7:N7"/>
    <mergeCell ref="A57:B57"/>
    <mergeCell ref="K6:L6"/>
    <mergeCell ref="K20:N20"/>
    <mergeCell ref="K21:L21"/>
    <mergeCell ref="K23:L23"/>
    <mergeCell ref="A31:B31"/>
    <mergeCell ref="K22:L22"/>
    <mergeCell ref="K25:L25"/>
    <mergeCell ref="K24:L24"/>
    <mergeCell ref="K8:L8"/>
    <mergeCell ref="K13:L13"/>
    <mergeCell ref="K31:L31"/>
    <mergeCell ref="K26:N26"/>
    <mergeCell ref="K27:L27"/>
    <mergeCell ref="K32:L32"/>
    <mergeCell ref="K2:N2"/>
    <mergeCell ref="K3:L3"/>
    <mergeCell ref="K19:L19"/>
    <mergeCell ref="K5:L5"/>
    <mergeCell ref="A50:B50"/>
    <mergeCell ref="K30:N30"/>
    <mergeCell ref="K28:N28"/>
    <mergeCell ref="K29:L29"/>
  </mergeCells>
  <pageMargins left="1.22" right="0.16" top="0.38" bottom="0.16" header="0.47" footer="0.2"/>
  <pageSetup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B348"/>
  <sheetViews>
    <sheetView view="pageBreakPreview" topLeftCell="A253" zoomScale="25" zoomScaleNormal="25" zoomScaleSheetLayoutView="25" workbookViewId="0">
      <selection activeCell="E146" sqref="E146"/>
    </sheetView>
  </sheetViews>
  <sheetFormatPr defaultColWidth="9.28515625" defaultRowHeight="49.9" customHeight="1" x14ac:dyDescent="0.6"/>
  <cols>
    <col min="1" max="1" width="20.140625" style="13" bestFit="1" customWidth="1"/>
    <col min="2" max="2" width="133.7109375" style="13" customWidth="1"/>
    <col min="3" max="3" width="13.7109375" style="13" customWidth="1"/>
    <col min="4" max="4" width="22.85546875" style="16" customWidth="1"/>
    <col min="5" max="5" width="32.7109375" style="14" customWidth="1"/>
    <col min="6" max="6" width="32.7109375" style="13" customWidth="1"/>
    <col min="7" max="7" width="26.42578125" style="13" bestFit="1" customWidth="1"/>
    <col min="8" max="8" width="32.28515625" style="13" hidden="1" customWidth="1"/>
    <col min="9" max="10" width="32.28515625" style="15" hidden="1" customWidth="1"/>
    <col min="11" max="11" width="9.7109375" style="15" customWidth="1"/>
    <col min="12" max="12" width="12.140625" style="15" customWidth="1"/>
    <col min="13" max="13" width="3.140625" style="13" customWidth="1"/>
    <col min="14" max="14" width="29.85546875" style="13" bestFit="1" customWidth="1"/>
    <col min="15" max="15" width="131.7109375" style="13" customWidth="1"/>
    <col min="16" max="16" width="12" style="13" customWidth="1"/>
    <col min="17" max="17" width="26.85546875" style="14" customWidth="1"/>
    <col min="18" max="18" width="33.85546875" style="13" customWidth="1"/>
    <col min="19" max="20" width="33.85546875" style="14" customWidth="1"/>
    <col min="21" max="21" width="32.28515625" style="13" hidden="1" customWidth="1"/>
    <col min="22" max="23" width="52.140625" style="13" hidden="1" customWidth="1"/>
    <col min="24" max="24" width="16" style="13" customWidth="1"/>
    <col min="25" max="25" width="24" style="13" customWidth="1"/>
    <col min="26" max="26" width="17.28515625" style="13" bestFit="1" customWidth="1"/>
    <col min="27" max="29" width="22.5703125" style="13" bestFit="1" customWidth="1"/>
    <col min="30" max="16384" width="9.28515625" style="13"/>
  </cols>
  <sheetData>
    <row r="1" spans="1:24" ht="49.9" customHeight="1" x14ac:dyDescent="0.6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1:24" ht="49.9" customHeight="1" x14ac:dyDescent="0.6">
      <c r="A2" s="113" t="s">
        <v>94</v>
      </c>
      <c r="B2" s="116" t="s">
        <v>93</v>
      </c>
      <c r="C2" s="115"/>
      <c r="D2" s="114"/>
      <c r="E2" s="132"/>
      <c r="F2" s="113" t="s">
        <v>92</v>
      </c>
      <c r="G2" s="113" t="s">
        <v>91</v>
      </c>
      <c r="H2" s="111"/>
      <c r="M2" s="138"/>
      <c r="N2" s="113" t="s">
        <v>94</v>
      </c>
      <c r="O2" s="116" t="s">
        <v>93</v>
      </c>
      <c r="P2" s="115"/>
      <c r="Q2" s="132"/>
      <c r="R2" s="113"/>
      <c r="S2" s="113" t="s">
        <v>92</v>
      </c>
      <c r="T2" s="113" t="s">
        <v>91</v>
      </c>
      <c r="U2" s="19"/>
      <c r="V2" s="17"/>
      <c r="W2" s="17"/>
    </row>
    <row r="3" spans="1:24" ht="49.9" customHeight="1" x14ac:dyDescent="0.6">
      <c r="A3" s="128" t="s">
        <v>90</v>
      </c>
      <c r="B3" s="112"/>
      <c r="C3" s="111"/>
      <c r="D3" s="129"/>
      <c r="E3" s="129" t="s">
        <v>23</v>
      </c>
      <c r="F3" s="128" t="s">
        <v>89</v>
      </c>
      <c r="G3" s="128" t="s">
        <v>88</v>
      </c>
      <c r="H3" s="111"/>
      <c r="N3" s="128" t="s">
        <v>90</v>
      </c>
      <c r="O3" s="112"/>
      <c r="P3" s="111"/>
      <c r="Q3" s="129"/>
      <c r="R3" s="128" t="s">
        <v>23</v>
      </c>
      <c r="S3" s="128" t="s">
        <v>89</v>
      </c>
      <c r="T3" s="128" t="s">
        <v>88</v>
      </c>
      <c r="U3" s="19"/>
      <c r="V3" s="17"/>
      <c r="W3" s="17"/>
    </row>
    <row r="4" spans="1:24" ht="49.9" customHeight="1" x14ac:dyDescent="0.6">
      <c r="A4" s="608" t="s">
        <v>380</v>
      </c>
      <c r="B4" s="609"/>
      <c r="C4" s="609"/>
      <c r="D4" s="609"/>
      <c r="E4" s="609"/>
      <c r="F4" s="609"/>
      <c r="G4" s="610"/>
      <c r="H4" s="155"/>
      <c r="N4" s="608" t="s">
        <v>380</v>
      </c>
      <c r="O4" s="609"/>
      <c r="P4" s="609"/>
      <c r="Q4" s="609"/>
      <c r="R4" s="609"/>
      <c r="S4" s="609"/>
      <c r="T4" s="610"/>
      <c r="U4" s="155"/>
      <c r="V4" s="15"/>
      <c r="W4" s="15"/>
      <c r="X4" s="17"/>
    </row>
    <row r="5" spans="1:24" ht="49.9" customHeight="1" x14ac:dyDescent="0.7">
      <c r="A5" s="81"/>
      <c r="B5" s="321" t="s">
        <v>198</v>
      </c>
      <c r="C5" s="34"/>
      <c r="D5" s="154"/>
      <c r="E5" s="62"/>
      <c r="F5" s="80"/>
      <c r="G5" s="80"/>
      <c r="H5" s="14"/>
      <c r="N5" s="81"/>
      <c r="O5" s="321" t="s">
        <v>197</v>
      </c>
      <c r="P5" s="33"/>
      <c r="Q5" s="62"/>
      <c r="R5" s="80"/>
      <c r="S5" s="103"/>
      <c r="T5" s="97"/>
      <c r="U5" s="19">
        <f>S5-0.36</f>
        <v>-0.36</v>
      </c>
      <c r="V5" s="17">
        <f t="shared" ref="V5:V44" si="0">SUM(U5/0.77)</f>
        <v>-0.46753246753246752</v>
      </c>
      <c r="W5" s="17">
        <f>SUM(V5+0.36)</f>
        <v>-0.10753246753246753</v>
      </c>
      <c r="X5" s="17"/>
    </row>
    <row r="6" spans="1:24" ht="49.9" customHeight="1" x14ac:dyDescent="0.6">
      <c r="A6" s="29">
        <v>100</v>
      </c>
      <c r="B6" s="28" t="s">
        <v>179</v>
      </c>
      <c r="C6" s="27"/>
      <c r="D6" s="42"/>
      <c r="E6" s="24"/>
      <c r="F6" s="54">
        <v>23.9</v>
      </c>
      <c r="G6" s="54">
        <f t="shared" ref="G6:G25" si="1">J6</f>
        <v>30.931428571428569</v>
      </c>
      <c r="H6" s="19">
        <f t="shared" ref="H6:H12" si="2">F6-0.36</f>
        <v>23.54</v>
      </c>
      <c r="I6" s="17">
        <f t="shared" ref="I6:I25" si="3">SUM(H6/0.77)</f>
        <v>30.571428571428569</v>
      </c>
      <c r="J6" s="17">
        <f t="shared" ref="J6:J12" si="4">SUM(I6+0.36)</f>
        <v>30.931428571428569</v>
      </c>
      <c r="K6" s="17"/>
      <c r="L6" s="17"/>
      <c r="N6" s="29">
        <v>561</v>
      </c>
      <c r="O6" s="28" t="s">
        <v>95</v>
      </c>
      <c r="P6" s="27"/>
      <c r="Q6" s="42"/>
      <c r="R6" s="24"/>
      <c r="S6" s="24">
        <v>28.25</v>
      </c>
      <c r="T6" s="54">
        <f t="shared" ref="T6:T10" si="5">W6</f>
        <v>36.58077922077922</v>
      </c>
      <c r="U6" s="19">
        <f>S6-0.36</f>
        <v>27.89</v>
      </c>
      <c r="V6" s="17">
        <f t="shared" si="0"/>
        <v>36.220779220779221</v>
      </c>
      <c r="W6" s="17">
        <f>SUM(V6+0.36)</f>
        <v>36.58077922077922</v>
      </c>
      <c r="X6" s="17"/>
    </row>
    <row r="7" spans="1:24" ht="49.9" customHeight="1" x14ac:dyDescent="0.6">
      <c r="A7" s="29">
        <v>101</v>
      </c>
      <c r="B7" s="28" t="s">
        <v>95</v>
      </c>
      <c r="C7" s="27"/>
      <c r="D7" s="42"/>
      <c r="E7" s="29"/>
      <c r="F7" s="24">
        <v>25.49</v>
      </c>
      <c r="G7" s="54">
        <f t="shared" si="1"/>
        <v>32.996363636363633</v>
      </c>
      <c r="H7" s="19">
        <f t="shared" si="2"/>
        <v>25.13</v>
      </c>
      <c r="I7" s="17">
        <f t="shared" si="3"/>
        <v>32.636363636363633</v>
      </c>
      <c r="J7" s="17">
        <f t="shared" si="4"/>
        <v>32.996363636363633</v>
      </c>
      <c r="K7" s="17"/>
      <c r="L7" s="17"/>
      <c r="N7" s="29">
        <v>562</v>
      </c>
      <c r="O7" s="28" t="s">
        <v>55</v>
      </c>
      <c r="P7" s="613"/>
      <c r="Q7" s="614"/>
      <c r="R7" s="24">
        <v>1</v>
      </c>
      <c r="S7" s="24">
        <v>21.98</v>
      </c>
      <c r="T7" s="54">
        <f t="shared" si="5"/>
        <v>28.437922077922078</v>
      </c>
      <c r="U7" s="19">
        <f>S7-0.36</f>
        <v>21.62</v>
      </c>
      <c r="V7" s="17">
        <f t="shared" si="0"/>
        <v>28.077922077922079</v>
      </c>
      <c r="W7" s="17">
        <f>SUM(V7+0.36)</f>
        <v>28.437922077922078</v>
      </c>
      <c r="X7" s="17"/>
    </row>
    <row r="8" spans="1:24" ht="49.9" customHeight="1" x14ac:dyDescent="0.6">
      <c r="A8" s="29">
        <v>102</v>
      </c>
      <c r="B8" s="28" t="s">
        <v>55</v>
      </c>
      <c r="C8" s="27"/>
      <c r="D8" s="26"/>
      <c r="E8" s="24" t="s">
        <v>45</v>
      </c>
      <c r="F8" s="24">
        <v>18.78</v>
      </c>
      <c r="G8" s="54">
        <f t="shared" si="1"/>
        <v>24.282077922077924</v>
      </c>
      <c r="H8" s="19">
        <f t="shared" si="2"/>
        <v>18.420000000000002</v>
      </c>
      <c r="I8" s="17">
        <f t="shared" si="3"/>
        <v>23.922077922077925</v>
      </c>
      <c r="J8" s="17">
        <f t="shared" si="4"/>
        <v>24.282077922077924</v>
      </c>
      <c r="K8" s="17"/>
      <c r="L8" s="17"/>
      <c r="N8" s="29">
        <v>564</v>
      </c>
      <c r="O8" s="28" t="s">
        <v>196</v>
      </c>
      <c r="P8" s="27"/>
      <c r="Q8" s="42"/>
      <c r="R8" s="24" t="s">
        <v>45</v>
      </c>
      <c r="S8" s="24">
        <v>20.9</v>
      </c>
      <c r="T8" s="54">
        <f t="shared" si="5"/>
        <v>27.035324675324674</v>
      </c>
      <c r="U8" s="19">
        <f>S8-0.36</f>
        <v>20.54</v>
      </c>
      <c r="V8" s="17">
        <f t="shared" si="0"/>
        <v>26.675324675324674</v>
      </c>
      <c r="W8" s="17">
        <f>SUM(V8+0.36)</f>
        <v>27.035324675324674</v>
      </c>
      <c r="X8" s="17"/>
    </row>
    <row r="9" spans="1:24" ht="49.9" customHeight="1" x14ac:dyDescent="0.6">
      <c r="A9" s="29">
        <v>103</v>
      </c>
      <c r="B9" s="28" t="s">
        <v>51</v>
      </c>
      <c r="C9" s="27"/>
      <c r="D9" s="42"/>
      <c r="E9" s="29"/>
      <c r="F9" s="24">
        <v>25.49</v>
      </c>
      <c r="G9" s="54">
        <f t="shared" si="1"/>
        <v>32.996363636363633</v>
      </c>
      <c r="H9" s="19">
        <f t="shared" si="2"/>
        <v>25.13</v>
      </c>
      <c r="I9" s="17">
        <f t="shared" si="3"/>
        <v>32.636363636363633</v>
      </c>
      <c r="J9" s="17">
        <f t="shared" si="4"/>
        <v>32.996363636363633</v>
      </c>
      <c r="K9" s="17"/>
      <c r="L9" s="17"/>
      <c r="N9" s="29">
        <v>568</v>
      </c>
      <c r="O9" s="28" t="s">
        <v>160</v>
      </c>
      <c r="P9" s="27"/>
      <c r="Q9" s="42"/>
      <c r="R9" s="24"/>
      <c r="S9" s="24">
        <v>16.5</v>
      </c>
      <c r="T9" s="54">
        <f t="shared" si="5"/>
        <v>21.347922077922078</v>
      </c>
      <c r="U9" s="19">
        <f>S9-0.27</f>
        <v>16.23</v>
      </c>
      <c r="V9" s="17">
        <f t="shared" si="0"/>
        <v>21.077922077922079</v>
      </c>
      <c r="W9" s="17">
        <f>SUM(V9+0.27)</f>
        <v>21.347922077922078</v>
      </c>
      <c r="X9" s="17"/>
    </row>
    <row r="10" spans="1:24" ht="49.9" customHeight="1" x14ac:dyDescent="0.6">
      <c r="A10" s="29">
        <v>104</v>
      </c>
      <c r="B10" s="28" t="s">
        <v>79</v>
      </c>
      <c r="C10" s="27"/>
      <c r="D10" s="42"/>
      <c r="E10" s="29"/>
      <c r="F10" s="24">
        <v>30.45</v>
      </c>
      <c r="G10" s="54">
        <f t="shared" si="1"/>
        <v>39.437922077922074</v>
      </c>
      <c r="H10" s="19">
        <f t="shared" si="2"/>
        <v>30.09</v>
      </c>
      <c r="I10" s="17">
        <f t="shared" si="3"/>
        <v>39.077922077922075</v>
      </c>
      <c r="J10" s="17">
        <f t="shared" si="4"/>
        <v>39.437922077922074</v>
      </c>
      <c r="K10" s="17"/>
      <c r="L10" s="17"/>
      <c r="N10" s="29">
        <v>565</v>
      </c>
      <c r="O10" s="28" t="s">
        <v>195</v>
      </c>
      <c r="P10" s="27"/>
      <c r="Q10" s="42"/>
      <c r="R10" s="24"/>
      <c r="S10" s="24">
        <v>16.5</v>
      </c>
      <c r="T10" s="54">
        <f t="shared" si="5"/>
        <v>21.347922077922078</v>
      </c>
      <c r="U10" s="19">
        <f>S10-0.27</f>
        <v>16.23</v>
      </c>
      <c r="V10" s="17">
        <f t="shared" si="0"/>
        <v>21.077922077922079</v>
      </c>
      <c r="W10" s="17">
        <f>SUM(V10+0.27)</f>
        <v>21.347922077922078</v>
      </c>
      <c r="X10" s="17"/>
    </row>
    <row r="11" spans="1:24" ht="49.9" customHeight="1" x14ac:dyDescent="0.7">
      <c r="A11" s="75">
        <v>106</v>
      </c>
      <c r="B11" s="74" t="s">
        <v>310</v>
      </c>
      <c r="C11" s="73"/>
      <c r="D11" s="273"/>
      <c r="E11" s="71">
        <v>2</v>
      </c>
      <c r="F11" s="71">
        <v>16.989999999999998</v>
      </c>
      <c r="G11" s="70">
        <f t="shared" ref="G11" si="6">J11</f>
        <v>21.957402597402595</v>
      </c>
      <c r="H11" s="19">
        <f t="shared" ref="H11" si="7">F11-0.36</f>
        <v>16.63</v>
      </c>
      <c r="I11" s="17">
        <f t="shared" ref="I11" si="8">SUM(H11/0.77)</f>
        <v>21.597402597402596</v>
      </c>
      <c r="J11" s="17">
        <f t="shared" ref="J11" si="9">SUM(I11+0.36)</f>
        <v>21.957402597402595</v>
      </c>
      <c r="K11" s="17"/>
      <c r="L11" s="17"/>
      <c r="N11" s="153"/>
      <c r="O11" s="323" t="s">
        <v>194</v>
      </c>
      <c r="P11" s="38"/>
      <c r="Q11" s="62"/>
      <c r="R11" s="80"/>
      <c r="S11" s="147"/>
      <c r="T11" s="152"/>
      <c r="U11" s="19">
        <f>S11-0.36</f>
        <v>-0.36</v>
      </c>
      <c r="V11" s="17">
        <f t="shared" si="0"/>
        <v>-0.46753246753246752</v>
      </c>
      <c r="W11" s="17">
        <f>SUM(V11+0.36)</f>
        <v>-0.10753246753246753</v>
      </c>
      <c r="X11" s="17"/>
    </row>
    <row r="12" spans="1:24" ht="49.9" customHeight="1" x14ac:dyDescent="0.6">
      <c r="A12" s="29">
        <v>107</v>
      </c>
      <c r="B12" s="28" t="s">
        <v>40</v>
      </c>
      <c r="C12" s="27"/>
      <c r="D12" s="26"/>
      <c r="E12" s="24" t="s">
        <v>45</v>
      </c>
      <c r="F12" s="24">
        <v>18.78</v>
      </c>
      <c r="G12" s="54">
        <f t="shared" si="1"/>
        <v>24.282077922077924</v>
      </c>
      <c r="H12" s="19">
        <f t="shared" si="2"/>
        <v>18.420000000000002</v>
      </c>
      <c r="I12" s="17">
        <f t="shared" si="3"/>
        <v>23.922077922077925</v>
      </c>
      <c r="J12" s="17">
        <f t="shared" si="4"/>
        <v>24.282077922077924</v>
      </c>
      <c r="K12" s="17"/>
      <c r="L12" s="17"/>
      <c r="N12" s="29">
        <v>181</v>
      </c>
      <c r="O12" s="28" t="s">
        <v>95</v>
      </c>
      <c r="P12" s="27"/>
      <c r="Q12" s="42"/>
      <c r="R12" s="29"/>
      <c r="S12" s="24">
        <v>19.75</v>
      </c>
      <c r="T12" s="24">
        <f t="shared" ref="T12:T18" si="10">W12</f>
        <v>25.541818181818183</v>
      </c>
      <c r="U12" s="19">
        <f>S12-0.36</f>
        <v>19.39</v>
      </c>
      <c r="V12" s="17">
        <f t="shared" si="0"/>
        <v>25.181818181818183</v>
      </c>
      <c r="W12" s="17">
        <f>SUM(V12+0.36)</f>
        <v>25.541818181818183</v>
      </c>
      <c r="X12" s="17"/>
    </row>
    <row r="13" spans="1:24" ht="49.9" customHeight="1" x14ac:dyDescent="0.6">
      <c r="A13" s="29">
        <v>108</v>
      </c>
      <c r="B13" s="28" t="s">
        <v>157</v>
      </c>
      <c r="C13" s="615"/>
      <c r="D13" s="583"/>
      <c r="E13" s="24" t="s">
        <v>45</v>
      </c>
      <c r="F13" s="24">
        <v>13.99</v>
      </c>
      <c r="G13" s="54">
        <f t="shared" si="1"/>
        <v>18.08818181818182</v>
      </c>
      <c r="H13" s="19">
        <f>F13-0.27</f>
        <v>13.72</v>
      </c>
      <c r="I13" s="17">
        <f t="shared" si="3"/>
        <v>17.81818181818182</v>
      </c>
      <c r="J13" s="17">
        <f>SUM(I13+0.27)</f>
        <v>18.08818181818182</v>
      </c>
      <c r="K13" s="17"/>
      <c r="L13" s="17"/>
      <c r="N13" s="29">
        <v>183</v>
      </c>
      <c r="O13" s="28" t="s">
        <v>51</v>
      </c>
      <c r="P13" s="27"/>
      <c r="Q13" s="42"/>
      <c r="R13" s="29"/>
      <c r="S13" s="24">
        <v>19.75</v>
      </c>
      <c r="T13" s="24">
        <f t="shared" si="10"/>
        <v>25.541818181818183</v>
      </c>
      <c r="U13" s="19">
        <f>S13-0.36</f>
        <v>19.39</v>
      </c>
      <c r="V13" s="17">
        <f t="shared" si="0"/>
        <v>25.181818181818183</v>
      </c>
      <c r="W13" s="17">
        <f>SUM(V13+0.36)</f>
        <v>25.541818181818183</v>
      </c>
      <c r="X13" s="17"/>
    </row>
    <row r="14" spans="1:24" ht="49.9" customHeight="1" x14ac:dyDescent="0.6">
      <c r="A14" s="29">
        <v>111</v>
      </c>
      <c r="B14" s="28" t="s">
        <v>78</v>
      </c>
      <c r="C14" s="27"/>
      <c r="D14" s="42"/>
      <c r="E14" s="24"/>
      <c r="F14" s="24">
        <v>17.55</v>
      </c>
      <c r="G14" s="54">
        <f t="shared" si="1"/>
        <v>22.684675324675325</v>
      </c>
      <c r="H14" s="19">
        <f>F14-0.36</f>
        <v>17.190000000000001</v>
      </c>
      <c r="I14" s="17">
        <f t="shared" si="3"/>
        <v>22.324675324675326</v>
      </c>
      <c r="J14" s="17">
        <f>SUM(I14+0.36)</f>
        <v>22.684675324675325</v>
      </c>
      <c r="K14" s="17"/>
      <c r="L14" s="17"/>
      <c r="N14" s="29">
        <v>187</v>
      </c>
      <c r="O14" s="28" t="s">
        <v>40</v>
      </c>
      <c r="P14" s="27"/>
      <c r="Q14" s="42"/>
      <c r="R14" s="24"/>
      <c r="S14" s="24">
        <v>16.78</v>
      </c>
      <c r="T14" s="24">
        <f t="shared" si="10"/>
        <v>21.684675324675325</v>
      </c>
      <c r="U14" s="19">
        <f>S14-0.36</f>
        <v>16.420000000000002</v>
      </c>
      <c r="V14" s="17">
        <f t="shared" si="0"/>
        <v>21.324675324675326</v>
      </c>
      <c r="W14" s="17">
        <f>SUM(V14+0.36)</f>
        <v>21.684675324675325</v>
      </c>
      <c r="X14" s="17"/>
    </row>
    <row r="15" spans="1:24" ht="49.9" customHeight="1" x14ac:dyDescent="0.6">
      <c r="A15" s="29">
        <v>113</v>
      </c>
      <c r="B15" s="28" t="s">
        <v>162</v>
      </c>
      <c r="C15" s="27"/>
      <c r="D15" s="42"/>
      <c r="E15" s="29"/>
      <c r="F15" s="24">
        <v>26.65</v>
      </c>
      <c r="G15" s="54">
        <f t="shared" si="1"/>
        <v>34.541688311688304</v>
      </c>
      <c r="H15" s="19">
        <f>F15-0.23</f>
        <v>26.419999999999998</v>
      </c>
      <c r="I15" s="17">
        <f t="shared" si="3"/>
        <v>34.311688311688307</v>
      </c>
      <c r="J15" s="17">
        <f>SUM(I15+0.23)</f>
        <v>34.541688311688304</v>
      </c>
      <c r="K15" s="17"/>
      <c r="L15" s="17"/>
      <c r="N15" s="29">
        <v>188</v>
      </c>
      <c r="O15" s="28" t="s">
        <v>178</v>
      </c>
      <c r="P15" s="613"/>
      <c r="Q15" s="614"/>
      <c r="R15" s="24">
        <v>2</v>
      </c>
      <c r="S15" s="24">
        <v>11.19</v>
      </c>
      <c r="T15" s="24">
        <f t="shared" si="10"/>
        <v>14.451818181818181</v>
      </c>
      <c r="U15" s="19">
        <f>S15-0.27</f>
        <v>10.92</v>
      </c>
      <c r="V15" s="17">
        <f t="shared" si="0"/>
        <v>14.181818181818182</v>
      </c>
      <c r="W15" s="17">
        <f>SUM(V15+0.27)</f>
        <v>14.451818181818181</v>
      </c>
      <c r="X15" s="17"/>
    </row>
    <row r="16" spans="1:24" ht="49.9" customHeight="1" x14ac:dyDescent="0.6">
      <c r="A16" s="29">
        <v>115</v>
      </c>
      <c r="B16" s="28" t="s">
        <v>24</v>
      </c>
      <c r="C16" s="27"/>
      <c r="D16" s="42"/>
      <c r="E16" s="29"/>
      <c r="F16" s="24">
        <v>34</v>
      </c>
      <c r="G16" s="54">
        <f t="shared" si="1"/>
        <v>44.102077922077925</v>
      </c>
      <c r="H16" s="19">
        <f>F16-0.18</f>
        <v>33.82</v>
      </c>
      <c r="I16" s="17">
        <f t="shared" si="3"/>
        <v>43.922077922077925</v>
      </c>
      <c r="J16" s="17">
        <f>SUM(I16+0.18)</f>
        <v>44.102077922077925</v>
      </c>
      <c r="K16" s="17"/>
      <c r="L16" s="17"/>
      <c r="N16" s="102">
        <v>189</v>
      </c>
      <c r="O16" s="100" t="s">
        <v>192</v>
      </c>
      <c r="P16" s="99"/>
      <c r="Q16" s="26"/>
      <c r="R16" s="86"/>
      <c r="S16" s="86">
        <v>15.29</v>
      </c>
      <c r="T16" s="86">
        <f t="shared" si="10"/>
        <v>19.776493506493505</v>
      </c>
      <c r="U16" s="19">
        <f>S16-0.27</f>
        <v>15.02</v>
      </c>
      <c r="V16" s="17">
        <f t="shared" si="0"/>
        <v>19.506493506493506</v>
      </c>
      <c r="W16" s="17">
        <f>SUM(V16+0.27)</f>
        <v>19.776493506493505</v>
      </c>
      <c r="X16" s="17"/>
    </row>
    <row r="17" spans="1:24" ht="49.9" customHeight="1" x14ac:dyDescent="0.6">
      <c r="A17" s="29">
        <v>116</v>
      </c>
      <c r="B17" s="28" t="s">
        <v>74</v>
      </c>
      <c r="C17" s="27"/>
      <c r="D17" s="42"/>
      <c r="E17" s="24"/>
      <c r="F17" s="24">
        <v>25.55</v>
      </c>
      <c r="G17" s="54">
        <f t="shared" si="1"/>
        <v>33.113116883116881</v>
      </c>
      <c r="H17" s="19">
        <f>F17-0.23</f>
        <v>25.32</v>
      </c>
      <c r="I17" s="17">
        <f t="shared" si="3"/>
        <v>32.883116883116884</v>
      </c>
      <c r="J17" s="17">
        <f>SUM(I17+0.23)</f>
        <v>33.113116883116881</v>
      </c>
      <c r="K17" s="17"/>
      <c r="L17" s="17"/>
      <c r="N17" s="29">
        <v>195</v>
      </c>
      <c r="O17" s="28" t="s">
        <v>24</v>
      </c>
      <c r="P17" s="27"/>
      <c r="Q17" s="42"/>
      <c r="R17" s="29"/>
      <c r="S17" s="24">
        <v>24.3</v>
      </c>
      <c r="T17" s="24">
        <f t="shared" si="10"/>
        <v>31.504675324675325</v>
      </c>
      <c r="U17" s="19">
        <f>S17-0.18</f>
        <v>24.12</v>
      </c>
      <c r="V17" s="17">
        <f t="shared" si="0"/>
        <v>31.324675324675326</v>
      </c>
      <c r="W17" s="17">
        <f>SUM(V17+0.18)</f>
        <v>31.504675324675325</v>
      </c>
      <c r="X17" s="17"/>
    </row>
    <row r="18" spans="1:24" ht="49.9" customHeight="1" x14ac:dyDescent="0.6">
      <c r="A18" s="29">
        <v>117</v>
      </c>
      <c r="B18" s="28" t="s">
        <v>174</v>
      </c>
      <c r="C18" s="27"/>
      <c r="D18" s="42"/>
      <c r="E18" s="24">
        <v>2</v>
      </c>
      <c r="F18" s="24">
        <v>21.99</v>
      </c>
      <c r="G18" s="54">
        <f t="shared" si="1"/>
        <v>28.424025974025973</v>
      </c>
      <c r="H18" s="19">
        <f>F18-0.45</f>
        <v>21.54</v>
      </c>
      <c r="I18" s="17">
        <f t="shared" si="3"/>
        <v>27.974025974025974</v>
      </c>
      <c r="J18" s="17">
        <f>SUM(I18+0.45)</f>
        <v>28.424025974025973</v>
      </c>
      <c r="K18" s="17"/>
      <c r="L18" s="17"/>
      <c r="N18" s="75">
        <v>197</v>
      </c>
      <c r="O18" s="74" t="s">
        <v>183</v>
      </c>
      <c r="P18" s="73"/>
      <c r="Q18" s="72"/>
      <c r="R18" s="71"/>
      <c r="S18" s="71">
        <v>17.989999999999998</v>
      </c>
      <c r="T18" s="71">
        <f t="shared" si="10"/>
        <v>23.229220779220778</v>
      </c>
      <c r="U18" s="19">
        <f>S18-0.45</f>
        <v>17.54</v>
      </c>
      <c r="V18" s="17">
        <f t="shared" si="0"/>
        <v>22.779220779220779</v>
      </c>
      <c r="W18" s="17">
        <f>SUM(V18+0.45)</f>
        <v>23.229220779220778</v>
      </c>
      <c r="X18" s="17"/>
    </row>
    <row r="19" spans="1:24" ht="49.9" customHeight="1" x14ac:dyDescent="0.7">
      <c r="A19" s="29">
        <v>118</v>
      </c>
      <c r="B19" s="28" t="s">
        <v>193</v>
      </c>
      <c r="C19" s="615"/>
      <c r="D19" s="583"/>
      <c r="E19" s="24" t="s">
        <v>45</v>
      </c>
      <c r="F19" s="24">
        <v>13.99</v>
      </c>
      <c r="G19" s="54">
        <f t="shared" si="1"/>
        <v>18.08818181818182</v>
      </c>
      <c r="H19" s="19">
        <f>F19-0.27</f>
        <v>13.72</v>
      </c>
      <c r="I19" s="17">
        <f t="shared" si="3"/>
        <v>17.81818181818182</v>
      </c>
      <c r="J19" s="17">
        <f>SUM(I19+0.27)</f>
        <v>18.08818181818182</v>
      </c>
      <c r="K19" s="17"/>
      <c r="L19" s="17"/>
      <c r="N19" s="81"/>
      <c r="O19" s="323" t="s">
        <v>191</v>
      </c>
      <c r="P19" s="38"/>
      <c r="Q19" s="62"/>
      <c r="R19" s="149"/>
      <c r="S19" s="147"/>
      <c r="T19" s="30"/>
      <c r="U19" s="19">
        <f>S19-0.36</f>
        <v>-0.36</v>
      </c>
      <c r="V19" s="17">
        <f t="shared" si="0"/>
        <v>-0.46753246753246752</v>
      </c>
      <c r="W19" s="17">
        <f>SUM(V19+0.36)</f>
        <v>-0.10753246753246753</v>
      </c>
      <c r="X19" s="17"/>
    </row>
    <row r="20" spans="1:24" ht="49.9" customHeight="1" x14ac:dyDescent="0.6">
      <c r="A20" s="75">
        <v>700</v>
      </c>
      <c r="B20" s="74" t="s">
        <v>175</v>
      </c>
      <c r="C20" s="73"/>
      <c r="D20" s="72"/>
      <c r="E20" s="71"/>
      <c r="F20" s="71">
        <v>25.99</v>
      </c>
      <c r="G20" s="70">
        <f t="shared" si="1"/>
        <v>33.645714285714284</v>
      </c>
      <c r="H20" s="19">
        <f>F20-0.36</f>
        <v>25.63</v>
      </c>
      <c r="I20" s="17">
        <f t="shared" si="3"/>
        <v>33.285714285714285</v>
      </c>
      <c r="J20" s="17">
        <f>SUM(I20+0.36)</f>
        <v>33.645714285714284</v>
      </c>
      <c r="K20" s="17"/>
      <c r="L20" s="17"/>
      <c r="N20" s="29">
        <v>201</v>
      </c>
      <c r="O20" s="28" t="s">
        <v>95</v>
      </c>
      <c r="P20" s="27"/>
      <c r="Q20" s="42"/>
      <c r="R20" s="29"/>
      <c r="S20" s="24">
        <v>19.75</v>
      </c>
      <c r="T20" s="24">
        <f t="shared" ref="T20:T25" si="11">W20</f>
        <v>25.541818181818183</v>
      </c>
      <c r="U20" s="19">
        <f>S20-0.36</f>
        <v>19.39</v>
      </c>
      <c r="V20" s="17">
        <f t="shared" si="0"/>
        <v>25.181818181818183</v>
      </c>
      <c r="W20" s="17">
        <f>SUM(V20+0.36)</f>
        <v>25.541818181818183</v>
      </c>
      <c r="X20" s="17"/>
    </row>
    <row r="21" spans="1:24" ht="49.9" customHeight="1" x14ac:dyDescent="0.6">
      <c r="A21" s="29">
        <v>719</v>
      </c>
      <c r="B21" s="28" t="s">
        <v>169</v>
      </c>
      <c r="C21" s="27"/>
      <c r="D21" s="42"/>
      <c r="E21" s="24"/>
      <c r="F21" s="24">
        <v>27.4</v>
      </c>
      <c r="G21" s="54">
        <f t="shared" si="1"/>
        <v>35.476883116883116</v>
      </c>
      <c r="H21" s="19">
        <f>F21-0.36</f>
        <v>27.04</v>
      </c>
      <c r="I21" s="17">
        <f t="shared" si="3"/>
        <v>35.116883116883116</v>
      </c>
      <c r="J21" s="17">
        <f>SUM(I21+0.36)</f>
        <v>35.476883116883116</v>
      </c>
      <c r="K21" s="17"/>
      <c r="L21" s="17"/>
      <c r="N21" s="29">
        <v>203</v>
      </c>
      <c r="O21" s="28" t="s">
        <v>189</v>
      </c>
      <c r="P21" s="27"/>
      <c r="Q21" s="42"/>
      <c r="R21" s="29"/>
      <c r="S21" s="24">
        <v>19.75</v>
      </c>
      <c r="T21" s="24">
        <f t="shared" si="11"/>
        <v>25.541818181818183</v>
      </c>
      <c r="U21" s="19">
        <f>S21-0.36</f>
        <v>19.39</v>
      </c>
      <c r="V21" s="17">
        <f t="shared" si="0"/>
        <v>25.181818181818183</v>
      </c>
      <c r="W21" s="17">
        <f>SUM(V21+0.36)</f>
        <v>25.541818181818183</v>
      </c>
      <c r="X21" s="17"/>
    </row>
    <row r="22" spans="1:24" ht="49.9" customHeight="1" x14ac:dyDescent="0.6">
      <c r="A22" s="75">
        <v>707</v>
      </c>
      <c r="B22" s="74" t="s">
        <v>293</v>
      </c>
      <c r="C22" s="73"/>
      <c r="D22" s="273"/>
      <c r="E22" s="71">
        <v>2</v>
      </c>
      <c r="F22" s="71">
        <v>16.989999999999998</v>
      </c>
      <c r="G22" s="70">
        <f t="shared" si="1"/>
        <v>21.957402597402595</v>
      </c>
      <c r="H22" s="19">
        <f t="shared" ref="H22" si="12">F22-0.36</f>
        <v>16.63</v>
      </c>
      <c r="I22" s="17">
        <f t="shared" si="3"/>
        <v>21.597402597402596</v>
      </c>
      <c r="J22" s="17">
        <f t="shared" ref="J22" si="13">SUM(I22+0.36)</f>
        <v>21.957402597402595</v>
      </c>
      <c r="K22" s="17"/>
      <c r="L22" s="17"/>
      <c r="N22" s="29">
        <v>207</v>
      </c>
      <c r="O22" s="28" t="s">
        <v>40</v>
      </c>
      <c r="P22" s="27"/>
      <c r="Q22" s="42"/>
      <c r="R22" s="24"/>
      <c r="S22" s="24">
        <v>16.78</v>
      </c>
      <c r="T22" s="24">
        <f t="shared" si="11"/>
        <v>21.684675324675325</v>
      </c>
      <c r="U22" s="19">
        <f>S22-0.36</f>
        <v>16.420000000000002</v>
      </c>
      <c r="V22" s="17">
        <f t="shared" si="0"/>
        <v>21.324675324675326</v>
      </c>
      <c r="W22" s="17">
        <f>SUM(V22+0.36)</f>
        <v>21.684675324675325</v>
      </c>
      <c r="X22" s="17"/>
    </row>
    <row r="23" spans="1:24" ht="49.9" customHeight="1" x14ac:dyDescent="0.6">
      <c r="A23" s="29">
        <v>708</v>
      </c>
      <c r="B23" s="28" t="s">
        <v>190</v>
      </c>
      <c r="C23" s="27"/>
      <c r="D23" s="42"/>
      <c r="E23" s="24"/>
      <c r="F23" s="24">
        <v>14.13</v>
      </c>
      <c r="G23" s="54">
        <f t="shared" si="1"/>
        <v>18.243116883116883</v>
      </c>
      <c r="H23" s="19">
        <f>F23-0.36</f>
        <v>13.770000000000001</v>
      </c>
      <c r="I23" s="17">
        <f t="shared" si="3"/>
        <v>17.883116883116884</v>
      </c>
      <c r="J23" s="17">
        <f>SUM(I23+0.36)</f>
        <v>18.243116883116883</v>
      </c>
      <c r="K23" s="17"/>
      <c r="L23" s="17"/>
      <c r="M23" s="17"/>
      <c r="N23" s="29">
        <v>208</v>
      </c>
      <c r="O23" s="28" t="s">
        <v>178</v>
      </c>
      <c r="P23" s="613"/>
      <c r="Q23" s="614"/>
      <c r="R23" s="24">
        <v>2</v>
      </c>
      <c r="S23" s="24">
        <v>11.19</v>
      </c>
      <c r="T23" s="24">
        <f>W23</f>
        <v>14.451818181818181</v>
      </c>
      <c r="U23" s="19">
        <f>S23-0.27</f>
        <v>10.92</v>
      </c>
      <c r="V23" s="17">
        <f>SUM(U23/0.77)</f>
        <v>14.181818181818182</v>
      </c>
      <c r="W23" s="17">
        <f>SUM(V23+0.27)</f>
        <v>14.451818181818181</v>
      </c>
      <c r="X23" s="17"/>
    </row>
    <row r="24" spans="1:24" ht="49.9" customHeight="1" x14ac:dyDescent="0.6">
      <c r="A24" s="29">
        <v>718</v>
      </c>
      <c r="B24" s="28" t="s">
        <v>166</v>
      </c>
      <c r="C24" s="27"/>
      <c r="D24" s="42"/>
      <c r="E24" s="24"/>
      <c r="F24" s="24">
        <v>18.600000000000001</v>
      </c>
      <c r="G24" s="54">
        <f t="shared" si="1"/>
        <v>24.087142857142858</v>
      </c>
      <c r="H24" s="19">
        <f>F24-0.23</f>
        <v>18.37</v>
      </c>
      <c r="I24" s="17">
        <f t="shared" si="3"/>
        <v>23.857142857142858</v>
      </c>
      <c r="J24" s="17">
        <f>SUM(I24+0.23)</f>
        <v>24.087142857142858</v>
      </c>
      <c r="K24" s="17"/>
      <c r="L24" s="17"/>
      <c r="N24" s="102">
        <v>209</v>
      </c>
      <c r="O24" s="100" t="s">
        <v>186</v>
      </c>
      <c r="P24" s="99"/>
      <c r="Q24" s="26"/>
      <c r="R24" s="86"/>
      <c r="S24" s="86">
        <v>15.29</v>
      </c>
      <c r="T24" s="86">
        <f t="shared" si="11"/>
        <v>19.776493506493505</v>
      </c>
      <c r="U24" s="19">
        <f>S24-0.27</f>
        <v>15.02</v>
      </c>
      <c r="V24" s="17">
        <f t="shared" si="0"/>
        <v>19.506493506493506</v>
      </c>
      <c r="W24" s="17">
        <f>SUM(V24+0.27)</f>
        <v>19.776493506493505</v>
      </c>
      <c r="X24" s="17"/>
    </row>
    <row r="25" spans="1:24" ht="49.9" customHeight="1" x14ac:dyDescent="0.6">
      <c r="A25" s="29">
        <v>728</v>
      </c>
      <c r="B25" s="28" t="s">
        <v>188</v>
      </c>
      <c r="C25" s="27"/>
      <c r="D25" s="26"/>
      <c r="E25" s="29"/>
      <c r="F25" s="24">
        <v>33.35</v>
      </c>
      <c r="G25" s="54">
        <f t="shared" si="1"/>
        <v>43.204155844155842</v>
      </c>
      <c r="H25" s="19">
        <f>F25-0.36</f>
        <v>32.99</v>
      </c>
      <c r="I25" s="17">
        <f t="shared" si="3"/>
        <v>42.844155844155843</v>
      </c>
      <c r="J25" s="17">
        <f>SUM(I25+0.36)</f>
        <v>43.204155844155842</v>
      </c>
      <c r="K25" s="17"/>
      <c r="L25" s="17"/>
      <c r="N25" s="75">
        <v>217</v>
      </c>
      <c r="O25" s="74" t="s">
        <v>183</v>
      </c>
      <c r="P25" s="73"/>
      <c r="Q25" s="72"/>
      <c r="R25" s="71"/>
      <c r="S25" s="71">
        <v>17.989999999999998</v>
      </c>
      <c r="T25" s="71">
        <f t="shared" si="11"/>
        <v>23.229220779220778</v>
      </c>
      <c r="U25" s="19">
        <f>S25-0.45</f>
        <v>17.54</v>
      </c>
      <c r="V25" s="17">
        <f t="shared" si="0"/>
        <v>22.779220779220779</v>
      </c>
      <c r="W25" s="17">
        <f>SUM(V25+0.45)</f>
        <v>23.229220779220778</v>
      </c>
      <c r="X25" s="17"/>
    </row>
    <row r="26" spans="1:24" ht="49.9" customHeight="1" x14ac:dyDescent="0.7">
      <c r="A26" s="29">
        <v>729</v>
      </c>
      <c r="B26" s="28" t="s">
        <v>448</v>
      </c>
      <c r="C26" s="27"/>
      <c r="D26" s="26"/>
      <c r="E26" s="372"/>
      <c r="F26" s="88">
        <v>29.99</v>
      </c>
      <c r="G26" s="54">
        <f t="shared" ref="G26" si="14">J26</f>
        <v>38.879350649350641</v>
      </c>
      <c r="H26" s="19">
        <f>F26-0.23</f>
        <v>29.759999999999998</v>
      </c>
      <c r="I26" s="17">
        <f t="shared" ref="I26" si="15">SUM(H26/0.77)</f>
        <v>38.649350649350644</v>
      </c>
      <c r="J26" s="17">
        <f>SUM(I26+0.23)</f>
        <v>38.879350649350641</v>
      </c>
      <c r="K26" s="17"/>
      <c r="L26" s="17"/>
      <c r="N26" s="81"/>
      <c r="O26" s="323" t="s">
        <v>182</v>
      </c>
      <c r="P26" s="38"/>
      <c r="Q26" s="62"/>
      <c r="R26" s="81"/>
      <c r="S26" s="147"/>
      <c r="T26" s="30"/>
      <c r="U26" s="19">
        <f t="shared" ref="U26:U31" si="16">S26-0.36</f>
        <v>-0.36</v>
      </c>
      <c r="V26" s="17">
        <f t="shared" si="0"/>
        <v>-0.46753246753246752</v>
      </c>
      <c r="W26" s="17">
        <f t="shared" ref="W26:W31" si="17">SUM(V26+0.36)</f>
        <v>-0.10753246753246753</v>
      </c>
      <c r="X26" s="17"/>
    </row>
    <row r="27" spans="1:24" ht="49.9" customHeight="1" x14ac:dyDescent="0.7">
      <c r="A27" s="85"/>
      <c r="B27" s="566" t="s">
        <v>578</v>
      </c>
      <c r="C27" s="567"/>
      <c r="D27" s="567"/>
      <c r="E27" s="567"/>
      <c r="F27" s="567"/>
      <c r="G27" s="568"/>
      <c r="H27" s="19"/>
      <c r="I27" s="17"/>
      <c r="J27" s="17"/>
      <c r="K27" s="17"/>
      <c r="L27" s="17"/>
      <c r="N27" s="29">
        <v>321</v>
      </c>
      <c r="O27" s="28" t="s">
        <v>95</v>
      </c>
      <c r="P27" s="27"/>
      <c r="Q27" s="42"/>
      <c r="R27" s="24"/>
      <c r="S27" s="24">
        <v>28.25</v>
      </c>
      <c r="T27" s="24">
        <f>W27</f>
        <v>36.58077922077922</v>
      </c>
      <c r="U27" s="19">
        <f t="shared" si="16"/>
        <v>27.89</v>
      </c>
      <c r="V27" s="17">
        <f t="shared" si="0"/>
        <v>36.220779220779221</v>
      </c>
      <c r="W27" s="17">
        <f t="shared" si="17"/>
        <v>36.58077922077922</v>
      </c>
      <c r="X27" s="17"/>
    </row>
    <row r="28" spans="1:24" ht="49.9" customHeight="1" x14ac:dyDescent="0.6">
      <c r="A28" s="29">
        <v>713</v>
      </c>
      <c r="B28" s="28" t="s">
        <v>96</v>
      </c>
      <c r="C28" s="27"/>
      <c r="D28" s="26"/>
      <c r="E28" s="418"/>
      <c r="F28" s="88">
        <v>28.25</v>
      </c>
      <c r="G28" s="54">
        <f t="shared" ref="G28" si="18">J28</f>
        <v>36.58077922077922</v>
      </c>
      <c r="H28" s="19">
        <f t="shared" ref="H28" si="19">F28-0.36</f>
        <v>27.89</v>
      </c>
      <c r="I28" s="17">
        <f t="shared" ref="I28" si="20">SUM(H28/0.77)</f>
        <v>36.220779220779221</v>
      </c>
      <c r="J28" s="17">
        <f t="shared" ref="J28" si="21">SUM(I28+0.36)</f>
        <v>36.58077922077922</v>
      </c>
      <c r="K28" s="17"/>
      <c r="L28" s="17"/>
      <c r="N28" s="29">
        <v>322</v>
      </c>
      <c r="O28" s="28" t="s">
        <v>55</v>
      </c>
      <c r="P28" s="27"/>
      <c r="Q28" s="42"/>
      <c r="R28" s="24"/>
      <c r="S28" s="24">
        <v>22.98</v>
      </c>
      <c r="T28" s="24">
        <f>W28</f>
        <v>29.736623376623378</v>
      </c>
      <c r="U28" s="19">
        <f t="shared" si="16"/>
        <v>22.62</v>
      </c>
      <c r="V28" s="17">
        <f t="shared" si="0"/>
        <v>29.376623376623378</v>
      </c>
      <c r="W28" s="17">
        <f t="shared" si="17"/>
        <v>29.736623376623378</v>
      </c>
      <c r="X28" s="17"/>
    </row>
    <row r="29" spans="1:24" ht="49.9" customHeight="1" x14ac:dyDescent="0.7">
      <c r="A29" s="29">
        <v>714</v>
      </c>
      <c r="B29" s="28" t="s">
        <v>40</v>
      </c>
      <c r="C29" s="27"/>
      <c r="D29" s="26"/>
      <c r="E29" s="418"/>
      <c r="F29" s="88">
        <v>22.98</v>
      </c>
      <c r="G29" s="54">
        <f t="shared" ref="G29" si="22">J29</f>
        <v>29.736623376623378</v>
      </c>
      <c r="H29" s="19">
        <f t="shared" ref="H29" si="23">F29-0.36</f>
        <v>22.62</v>
      </c>
      <c r="I29" s="17">
        <f t="shared" ref="I29" si="24">SUM(H29/0.77)</f>
        <v>29.376623376623378</v>
      </c>
      <c r="J29" s="17">
        <f t="shared" ref="J29" si="25">SUM(I29+0.36)</f>
        <v>29.736623376623378</v>
      </c>
      <c r="K29" s="17"/>
      <c r="L29" s="17"/>
      <c r="N29" s="35"/>
      <c r="O29" s="323" t="s">
        <v>180</v>
      </c>
      <c r="P29" s="38"/>
      <c r="Q29" s="62"/>
      <c r="R29" s="35"/>
      <c r="S29" s="147"/>
      <c r="T29" s="30"/>
      <c r="U29" s="19">
        <f t="shared" si="16"/>
        <v>-0.36</v>
      </c>
      <c r="V29" s="17">
        <f t="shared" si="0"/>
        <v>-0.46753246753246752</v>
      </c>
      <c r="W29" s="17">
        <f t="shared" si="17"/>
        <v>-0.10753246753246753</v>
      </c>
      <c r="X29" s="17"/>
    </row>
    <row r="30" spans="1:24" ht="49.9" customHeight="1" x14ac:dyDescent="0.7">
      <c r="A30" s="81"/>
      <c r="B30" s="321" t="s">
        <v>187</v>
      </c>
      <c r="C30" s="33"/>
      <c r="D30" s="32"/>
      <c r="E30" s="62"/>
      <c r="F30" s="151"/>
      <c r="G30" s="150"/>
      <c r="H30" s="19"/>
      <c r="I30" s="17"/>
      <c r="J30" s="17"/>
      <c r="K30" s="17"/>
      <c r="L30" s="17"/>
      <c r="N30" s="29">
        <v>341</v>
      </c>
      <c r="O30" s="28" t="s">
        <v>95</v>
      </c>
      <c r="P30" s="27"/>
      <c r="Q30" s="42"/>
      <c r="R30" s="24"/>
      <c r="S30" s="24">
        <v>28.25</v>
      </c>
      <c r="T30" s="24">
        <f>W30</f>
        <v>36.58077922077922</v>
      </c>
      <c r="U30" s="19">
        <f t="shared" si="16"/>
        <v>27.89</v>
      </c>
      <c r="V30" s="17">
        <f t="shared" si="0"/>
        <v>36.220779220779221</v>
      </c>
      <c r="W30" s="17">
        <f t="shared" si="17"/>
        <v>36.58077922077922</v>
      </c>
      <c r="X30" s="17"/>
    </row>
    <row r="31" spans="1:24" ht="49.9" customHeight="1" x14ac:dyDescent="0.6">
      <c r="A31" s="29">
        <v>157</v>
      </c>
      <c r="B31" s="28" t="s">
        <v>174</v>
      </c>
      <c r="C31" s="27"/>
      <c r="D31" s="42"/>
      <c r="E31" s="24" t="s">
        <v>45</v>
      </c>
      <c r="F31" s="24">
        <v>21.99</v>
      </c>
      <c r="G31" s="24">
        <f>J31</f>
        <v>28.424025974025973</v>
      </c>
      <c r="H31" s="19">
        <f>F31-0.45</f>
        <v>21.54</v>
      </c>
      <c r="I31" s="17">
        <f t="shared" ref="I31:I68" si="26">SUM(H31/0.77)</f>
        <v>27.974025974025974</v>
      </c>
      <c r="J31" s="17">
        <f>SUM(I31+0.45)</f>
        <v>28.424025974025973</v>
      </c>
      <c r="K31" s="17"/>
      <c r="L31" s="17"/>
      <c r="N31" s="29">
        <v>342</v>
      </c>
      <c r="O31" s="28" t="s">
        <v>55</v>
      </c>
      <c r="P31" s="27"/>
      <c r="Q31" s="42"/>
      <c r="R31" s="24"/>
      <c r="S31" s="24">
        <v>22.98</v>
      </c>
      <c r="T31" s="24">
        <f>W31</f>
        <v>29.736623376623378</v>
      </c>
      <c r="U31" s="19">
        <f t="shared" si="16"/>
        <v>22.62</v>
      </c>
      <c r="V31" s="17">
        <f t="shared" si="0"/>
        <v>29.376623376623378</v>
      </c>
      <c r="W31" s="17">
        <f t="shared" si="17"/>
        <v>29.736623376623378</v>
      </c>
      <c r="X31" s="17"/>
    </row>
    <row r="32" spans="1:24" ht="49.9" customHeight="1" x14ac:dyDescent="0.7">
      <c r="A32" s="81"/>
      <c r="B32" s="321" t="s">
        <v>185</v>
      </c>
      <c r="C32" s="33"/>
      <c r="D32" s="133"/>
      <c r="E32" s="62"/>
      <c r="F32" s="81"/>
      <c r="G32" s="97"/>
      <c r="H32" s="19">
        <f>F32-0.36</f>
        <v>-0.36</v>
      </c>
      <c r="I32" s="17">
        <f t="shared" si="26"/>
        <v>-0.46753246753246752</v>
      </c>
      <c r="J32" s="17">
        <f>SUM(I32+0.36)</f>
        <v>-0.10753246753246753</v>
      </c>
      <c r="K32" s="17"/>
      <c r="L32" s="17"/>
      <c r="N32" s="29">
        <v>348</v>
      </c>
      <c r="O32" s="28" t="s">
        <v>178</v>
      </c>
      <c r="P32" s="27"/>
      <c r="Q32" s="42"/>
      <c r="R32" s="24"/>
      <c r="S32" s="24">
        <v>16.5</v>
      </c>
      <c r="T32" s="24">
        <f>W32</f>
        <v>21.347922077922078</v>
      </c>
      <c r="U32" s="19">
        <f>S32-0.27</f>
        <v>16.23</v>
      </c>
      <c r="V32" s="17">
        <f t="shared" si="0"/>
        <v>21.077922077922079</v>
      </c>
      <c r="W32" s="17">
        <f>SUM(V32+0.27)</f>
        <v>21.347922077922078</v>
      </c>
      <c r="X32" s="17"/>
    </row>
    <row r="33" spans="1:24" ht="49.9" customHeight="1" x14ac:dyDescent="0.7">
      <c r="A33" s="29">
        <v>167</v>
      </c>
      <c r="B33" s="28" t="s">
        <v>174</v>
      </c>
      <c r="C33" s="27"/>
      <c r="D33" s="42"/>
      <c r="E33" s="24" t="s">
        <v>45</v>
      </c>
      <c r="F33" s="24">
        <v>21.99</v>
      </c>
      <c r="G33" s="54">
        <f>J33</f>
        <v>28.424025974025973</v>
      </c>
      <c r="H33" s="19">
        <f>F33-0.45</f>
        <v>21.54</v>
      </c>
      <c r="I33" s="17">
        <f t="shared" si="26"/>
        <v>27.974025974025974</v>
      </c>
      <c r="J33" s="17">
        <f>SUM(I33+0.45)</f>
        <v>28.424025974025973</v>
      </c>
      <c r="K33" s="17"/>
      <c r="L33" s="17"/>
      <c r="N33" s="35"/>
      <c r="O33" s="323" t="s">
        <v>177</v>
      </c>
      <c r="P33" s="38"/>
      <c r="Q33" s="62"/>
      <c r="R33" s="35"/>
      <c r="S33" s="146"/>
      <c r="T33" s="30"/>
      <c r="U33" s="19">
        <f>S33-0.36</f>
        <v>-0.36</v>
      </c>
      <c r="V33" s="17">
        <f t="shared" si="0"/>
        <v>-0.46753246753246752</v>
      </c>
      <c r="W33" s="17">
        <f>SUM(V33+0.36)</f>
        <v>-0.10753246753246753</v>
      </c>
      <c r="X33" s="17"/>
    </row>
    <row r="34" spans="1:24" ht="49.9" customHeight="1" x14ac:dyDescent="0.7">
      <c r="A34" s="81"/>
      <c r="B34" s="321" t="s">
        <v>184</v>
      </c>
      <c r="C34" s="33"/>
      <c r="D34" s="133"/>
      <c r="E34" s="63"/>
      <c r="F34" s="146"/>
      <c r="G34" s="30"/>
      <c r="H34" s="19">
        <f>F34-0.36</f>
        <v>-0.36</v>
      </c>
      <c r="I34" s="17">
        <f t="shared" si="26"/>
        <v>-0.46753246753246752</v>
      </c>
      <c r="J34" s="17">
        <f>SUM(I34+0.36)</f>
        <v>-0.10753246753246753</v>
      </c>
      <c r="K34" s="17"/>
      <c r="L34" s="17"/>
      <c r="N34" s="29">
        <v>361</v>
      </c>
      <c r="O34" s="28" t="s">
        <v>95</v>
      </c>
      <c r="P34" s="27"/>
      <c r="Q34" s="42"/>
      <c r="R34" s="24"/>
      <c r="S34" s="24">
        <v>28.25</v>
      </c>
      <c r="T34" s="24">
        <f t="shared" ref="T34:T44" si="27">W34</f>
        <v>36.58077922077922</v>
      </c>
      <c r="U34" s="19">
        <f>S34-0.36</f>
        <v>27.89</v>
      </c>
      <c r="V34" s="17">
        <f t="shared" si="0"/>
        <v>36.220779220779221</v>
      </c>
      <c r="W34" s="17">
        <f>SUM(V34+0.36)</f>
        <v>36.58077922077922</v>
      </c>
      <c r="X34" s="17"/>
    </row>
    <row r="35" spans="1:24" ht="49.9" customHeight="1" x14ac:dyDescent="0.6">
      <c r="A35" s="29">
        <v>172</v>
      </c>
      <c r="B35" s="28" t="s">
        <v>55</v>
      </c>
      <c r="C35" s="27"/>
      <c r="D35" s="42"/>
      <c r="E35" s="24"/>
      <c r="F35" s="24">
        <v>19.98</v>
      </c>
      <c r="G35" s="24">
        <f>J35</f>
        <v>25.840519480519479</v>
      </c>
      <c r="H35" s="19">
        <f>F35-0.36</f>
        <v>19.62</v>
      </c>
      <c r="I35" s="17">
        <f t="shared" si="26"/>
        <v>25.480519480519479</v>
      </c>
      <c r="J35" s="17">
        <f>SUM(I35+0.36)</f>
        <v>25.840519480519479</v>
      </c>
      <c r="K35" s="17"/>
      <c r="L35" s="17"/>
      <c r="N35" s="29">
        <v>362</v>
      </c>
      <c r="O35" s="28" t="s">
        <v>55</v>
      </c>
      <c r="P35" s="27"/>
      <c r="Q35" s="42"/>
      <c r="R35" s="24"/>
      <c r="S35" s="24">
        <v>22.98</v>
      </c>
      <c r="T35" s="24">
        <f t="shared" si="27"/>
        <v>29.736623376623378</v>
      </c>
      <c r="U35" s="19">
        <f>S35-0.36</f>
        <v>22.62</v>
      </c>
      <c r="V35" s="17">
        <f t="shared" si="0"/>
        <v>29.376623376623378</v>
      </c>
      <c r="W35" s="17">
        <f>SUM(V35+0.36)</f>
        <v>29.736623376623378</v>
      </c>
      <c r="X35" s="17"/>
    </row>
    <row r="36" spans="1:24" ht="49.9" customHeight="1" x14ac:dyDescent="0.6">
      <c r="A36" s="29">
        <v>176</v>
      </c>
      <c r="B36" s="28" t="s">
        <v>74</v>
      </c>
      <c r="C36" s="27"/>
      <c r="D36" s="42"/>
      <c r="E36" s="24" t="s">
        <v>45</v>
      </c>
      <c r="F36" s="24">
        <v>13.7</v>
      </c>
      <c r="G36" s="54">
        <f>J36</f>
        <v>17.723506493506491</v>
      </c>
      <c r="H36" s="19">
        <f>F36-0.23</f>
        <v>13.469999999999999</v>
      </c>
      <c r="I36" s="17">
        <f t="shared" si="26"/>
        <v>17.493506493506491</v>
      </c>
      <c r="J36" s="17">
        <f>SUM(I36+0.23)</f>
        <v>17.723506493506491</v>
      </c>
      <c r="K36" s="17"/>
      <c r="L36" s="17"/>
      <c r="N36" s="29">
        <v>365</v>
      </c>
      <c r="O36" s="28" t="s">
        <v>40</v>
      </c>
      <c r="P36" s="27"/>
      <c r="Q36" s="42"/>
      <c r="R36" s="24"/>
      <c r="S36" s="24">
        <v>22.98</v>
      </c>
      <c r="T36" s="24">
        <f t="shared" si="27"/>
        <v>29.736623376623378</v>
      </c>
      <c r="U36" s="19">
        <f>S36-0.36</f>
        <v>22.62</v>
      </c>
      <c r="V36" s="17">
        <f t="shared" si="0"/>
        <v>29.376623376623378</v>
      </c>
      <c r="W36" s="17">
        <f>SUM(V36+0.36)</f>
        <v>29.736623376623378</v>
      </c>
      <c r="X36" s="17"/>
    </row>
    <row r="37" spans="1:24" ht="49.9" customHeight="1" x14ac:dyDescent="0.6">
      <c r="A37" s="79">
        <v>178</v>
      </c>
      <c r="B37" s="28" t="s">
        <v>174</v>
      </c>
      <c r="C37" s="27"/>
      <c r="D37" s="42"/>
      <c r="E37" s="24" t="s">
        <v>45</v>
      </c>
      <c r="F37" s="24">
        <v>21.99</v>
      </c>
      <c r="G37" s="24">
        <f>J37</f>
        <v>28.424025974025973</v>
      </c>
      <c r="H37" s="19">
        <f>F37-0.45</f>
        <v>21.54</v>
      </c>
      <c r="I37" s="17">
        <f t="shared" si="26"/>
        <v>27.974025974025974</v>
      </c>
      <c r="J37" s="17">
        <f>SUM(I37+0.45)</f>
        <v>28.424025974025973</v>
      </c>
      <c r="K37" s="17"/>
      <c r="L37" s="17"/>
      <c r="N37" s="29">
        <v>366</v>
      </c>
      <c r="O37" s="28" t="s">
        <v>176</v>
      </c>
      <c r="P37" s="27"/>
      <c r="Q37" s="42"/>
      <c r="R37" s="24"/>
      <c r="S37" s="24">
        <v>16.5</v>
      </c>
      <c r="T37" s="24">
        <f t="shared" si="27"/>
        <v>21.347922077922078</v>
      </c>
      <c r="U37" s="19">
        <f>S37-0.27</f>
        <v>16.23</v>
      </c>
      <c r="V37" s="17">
        <f t="shared" si="0"/>
        <v>21.077922077922079</v>
      </c>
      <c r="W37" s="17">
        <f>SUM(V37+0.27)</f>
        <v>21.347922077922078</v>
      </c>
      <c r="X37" s="17"/>
    </row>
    <row r="38" spans="1:24" ht="49.9" customHeight="1" x14ac:dyDescent="0.7">
      <c r="A38" s="81"/>
      <c r="B38" s="323" t="s">
        <v>181</v>
      </c>
      <c r="C38" s="38"/>
      <c r="D38" s="32"/>
      <c r="E38" s="148"/>
      <c r="F38" s="143"/>
      <c r="G38" s="97"/>
      <c r="H38" s="19">
        <f t="shared" ref="H38:H45" si="28">F38-0.36</f>
        <v>-0.36</v>
      </c>
      <c r="I38" s="17">
        <f t="shared" si="26"/>
        <v>-0.46753246753246752</v>
      </c>
      <c r="J38" s="17">
        <f t="shared" ref="J38:J45" si="29">SUM(I38+0.36)</f>
        <v>-0.10753246753246753</v>
      </c>
      <c r="K38" s="17"/>
      <c r="L38" s="17"/>
      <c r="N38" s="29">
        <v>363</v>
      </c>
      <c r="O38" s="28" t="s">
        <v>84</v>
      </c>
      <c r="P38" s="27"/>
      <c r="Q38" s="42"/>
      <c r="R38" s="24">
        <v>2</v>
      </c>
      <c r="S38" s="24">
        <v>18.989999999999998</v>
      </c>
      <c r="T38" s="24">
        <f t="shared" si="27"/>
        <v>24.554805194805191</v>
      </c>
      <c r="U38" s="117">
        <f t="shared" ref="U38" si="30">S38-0.36</f>
        <v>18.63</v>
      </c>
      <c r="V38" s="145">
        <f t="shared" ref="V38" si="31">SUM(U38/0.77)</f>
        <v>24.194805194805191</v>
      </c>
      <c r="W38" s="145">
        <f t="shared" ref="W38" si="32">SUM(V38+0.36)</f>
        <v>24.554805194805191</v>
      </c>
      <c r="X38" s="17"/>
    </row>
    <row r="39" spans="1:24" ht="49.9" customHeight="1" x14ac:dyDescent="0.6">
      <c r="A39" s="29">
        <v>120</v>
      </c>
      <c r="B39" s="28" t="s">
        <v>179</v>
      </c>
      <c r="C39" s="27"/>
      <c r="D39" s="42"/>
      <c r="E39" s="24"/>
      <c r="F39" s="54">
        <v>23.9</v>
      </c>
      <c r="G39" s="54">
        <f t="shared" ref="G39:G58" si="33">J39</f>
        <v>30.931428571428569</v>
      </c>
      <c r="H39" s="19">
        <f t="shared" si="28"/>
        <v>23.54</v>
      </c>
      <c r="I39" s="17">
        <f t="shared" si="26"/>
        <v>30.571428571428569</v>
      </c>
      <c r="J39" s="17">
        <f t="shared" si="29"/>
        <v>30.931428571428569</v>
      </c>
      <c r="K39" s="17"/>
      <c r="L39" s="17"/>
      <c r="N39" s="29">
        <v>367</v>
      </c>
      <c r="O39" s="28" t="s">
        <v>174</v>
      </c>
      <c r="P39" s="613"/>
      <c r="Q39" s="614"/>
      <c r="R39" s="24">
        <v>2</v>
      </c>
      <c r="S39" s="24">
        <v>23.99</v>
      </c>
      <c r="T39" s="24">
        <f t="shared" si="27"/>
        <v>31.021428571428569</v>
      </c>
      <c r="U39" s="19">
        <f>S39-0.45</f>
        <v>23.54</v>
      </c>
      <c r="V39" s="17">
        <f t="shared" si="0"/>
        <v>30.571428571428569</v>
      </c>
      <c r="W39" s="17">
        <f>SUM(V39+0.45)</f>
        <v>31.021428571428569</v>
      </c>
      <c r="X39" s="17"/>
    </row>
    <row r="40" spans="1:24" ht="49.9" customHeight="1" x14ac:dyDescent="0.6">
      <c r="A40" s="29">
        <v>121</v>
      </c>
      <c r="B40" s="28" t="s">
        <v>95</v>
      </c>
      <c r="C40" s="27"/>
      <c r="D40" s="42"/>
      <c r="E40" s="29"/>
      <c r="F40" s="24">
        <v>25.49</v>
      </c>
      <c r="G40" s="54">
        <f t="shared" si="33"/>
        <v>32.996363636363633</v>
      </c>
      <c r="H40" s="19">
        <f t="shared" si="28"/>
        <v>25.13</v>
      </c>
      <c r="I40" s="17">
        <f t="shared" si="26"/>
        <v>32.636363636363633</v>
      </c>
      <c r="J40" s="17">
        <f t="shared" si="29"/>
        <v>32.996363636363633</v>
      </c>
      <c r="K40" s="17"/>
      <c r="L40" s="17"/>
      <c r="N40" s="75">
        <v>373</v>
      </c>
      <c r="O40" s="74" t="s">
        <v>167</v>
      </c>
      <c r="P40" s="73"/>
      <c r="Q40" s="72"/>
      <c r="R40" s="71"/>
      <c r="S40" s="71">
        <v>18.79</v>
      </c>
      <c r="T40" s="71">
        <f t="shared" si="27"/>
        <v>24.312987012987012</v>
      </c>
      <c r="U40" s="117">
        <f>S40-0.3</f>
        <v>18.489999999999998</v>
      </c>
      <c r="V40" s="145">
        <f t="shared" si="0"/>
        <v>24.012987012987011</v>
      </c>
      <c r="W40" s="145">
        <f>SUM(V40+0.3)</f>
        <v>24.312987012987012</v>
      </c>
      <c r="X40" s="17"/>
    </row>
    <row r="41" spans="1:24" ht="49.9" customHeight="1" x14ac:dyDescent="0.6">
      <c r="A41" s="29">
        <v>122</v>
      </c>
      <c r="B41" s="28" t="s">
        <v>55</v>
      </c>
      <c r="C41" s="27"/>
      <c r="D41" s="26"/>
      <c r="E41" s="24" t="s">
        <v>45</v>
      </c>
      <c r="F41" s="24">
        <v>18.78</v>
      </c>
      <c r="G41" s="54">
        <f t="shared" si="33"/>
        <v>24.282077922077924</v>
      </c>
      <c r="H41" s="19">
        <f t="shared" si="28"/>
        <v>18.420000000000002</v>
      </c>
      <c r="I41" s="17">
        <f t="shared" si="26"/>
        <v>23.922077922077925</v>
      </c>
      <c r="J41" s="17">
        <f t="shared" si="29"/>
        <v>24.282077922077924</v>
      </c>
      <c r="K41" s="17"/>
      <c r="L41" s="17"/>
      <c r="N41" s="29">
        <v>379</v>
      </c>
      <c r="O41" s="28" t="s">
        <v>278</v>
      </c>
      <c r="P41" s="27"/>
      <c r="Q41" s="42"/>
      <c r="R41" s="24">
        <v>2</v>
      </c>
      <c r="S41" s="24">
        <v>18.989999999999998</v>
      </c>
      <c r="T41" s="24">
        <f t="shared" ref="T41" si="34">W41</f>
        <v>24.554805194805191</v>
      </c>
      <c r="U41" s="19">
        <f t="shared" ref="U41" si="35">S41-0.36</f>
        <v>18.63</v>
      </c>
      <c r="V41" s="17">
        <f t="shared" ref="V41" si="36">SUM(U41/0.77)</f>
        <v>24.194805194805191</v>
      </c>
      <c r="W41" s="17">
        <f t="shared" ref="W41" si="37">SUM(V41+0.36)</f>
        <v>24.554805194805191</v>
      </c>
      <c r="X41" s="17"/>
    </row>
    <row r="42" spans="1:24" ht="49.9" customHeight="1" x14ac:dyDescent="0.6">
      <c r="A42" s="29">
        <v>123</v>
      </c>
      <c r="B42" s="28" t="s">
        <v>51</v>
      </c>
      <c r="C42" s="27"/>
      <c r="D42" s="42"/>
      <c r="E42" s="29"/>
      <c r="F42" s="24">
        <v>25.49</v>
      </c>
      <c r="G42" s="54">
        <f t="shared" si="33"/>
        <v>32.996363636363633</v>
      </c>
      <c r="H42" s="19">
        <f t="shared" si="28"/>
        <v>25.13</v>
      </c>
      <c r="I42" s="17">
        <f t="shared" si="26"/>
        <v>32.636363636363633</v>
      </c>
      <c r="J42" s="17">
        <f t="shared" si="29"/>
        <v>32.996363636363633</v>
      </c>
      <c r="K42" s="17"/>
      <c r="L42" s="17"/>
      <c r="N42" s="29">
        <v>375</v>
      </c>
      <c r="O42" s="28" t="s">
        <v>170</v>
      </c>
      <c r="P42" s="27"/>
      <c r="Q42" s="41"/>
      <c r="R42" s="29"/>
      <c r="S42" s="24">
        <v>29.99</v>
      </c>
      <c r="T42" s="24">
        <f t="shared" si="27"/>
        <v>38.840519480519475</v>
      </c>
      <c r="U42" s="19">
        <f t="shared" ref="U42:U55" si="38">S42-0.36</f>
        <v>29.63</v>
      </c>
      <c r="V42" s="17">
        <f t="shared" si="0"/>
        <v>38.480519480519476</v>
      </c>
      <c r="W42" s="17">
        <f>SUM(V42+0.36)</f>
        <v>38.840519480519475</v>
      </c>
      <c r="X42" s="17"/>
    </row>
    <row r="43" spans="1:24" ht="49.9" customHeight="1" x14ac:dyDescent="0.6">
      <c r="A43" s="29">
        <v>124</v>
      </c>
      <c r="B43" s="28" t="s">
        <v>79</v>
      </c>
      <c r="C43" s="27"/>
      <c r="D43" s="42"/>
      <c r="E43" s="29"/>
      <c r="F43" s="24">
        <v>30.45</v>
      </c>
      <c r="G43" s="54">
        <f t="shared" si="33"/>
        <v>39.437922077922074</v>
      </c>
      <c r="H43" s="19">
        <f t="shared" si="28"/>
        <v>30.09</v>
      </c>
      <c r="I43" s="17">
        <f t="shared" si="26"/>
        <v>39.077922077922075</v>
      </c>
      <c r="J43" s="17">
        <f t="shared" si="29"/>
        <v>39.437922077922074</v>
      </c>
      <c r="K43" s="17"/>
      <c r="L43" s="17"/>
      <c r="N43" s="29">
        <v>369</v>
      </c>
      <c r="O43" s="28" t="s">
        <v>101</v>
      </c>
      <c r="P43" s="27"/>
      <c r="Q43" s="42"/>
      <c r="R43" s="24" t="s">
        <v>45</v>
      </c>
      <c r="S43" s="24">
        <v>20.9</v>
      </c>
      <c r="T43" s="24">
        <f t="shared" si="27"/>
        <v>27.035324675324674</v>
      </c>
      <c r="U43" s="19">
        <f t="shared" si="38"/>
        <v>20.54</v>
      </c>
      <c r="V43" s="17">
        <f t="shared" si="0"/>
        <v>26.675324675324674</v>
      </c>
      <c r="W43" s="17">
        <f>SUM(V43+0.36)</f>
        <v>27.035324675324674</v>
      </c>
      <c r="X43" s="17"/>
    </row>
    <row r="44" spans="1:24" ht="49.9" customHeight="1" x14ac:dyDescent="0.6">
      <c r="A44" s="75">
        <v>126</v>
      </c>
      <c r="B44" s="74" t="s">
        <v>84</v>
      </c>
      <c r="C44" s="73"/>
      <c r="D44" s="273"/>
      <c r="E44" s="71">
        <v>2</v>
      </c>
      <c r="F44" s="71">
        <v>16.989999999999998</v>
      </c>
      <c r="G44" s="70">
        <f t="shared" si="33"/>
        <v>21.957402597402595</v>
      </c>
      <c r="H44" s="19">
        <f t="shared" si="28"/>
        <v>16.63</v>
      </c>
      <c r="I44" s="17">
        <f t="shared" si="26"/>
        <v>21.597402597402596</v>
      </c>
      <c r="J44" s="17">
        <f t="shared" si="29"/>
        <v>21.957402597402595</v>
      </c>
      <c r="K44" s="17"/>
      <c r="L44" s="17"/>
      <c r="N44" s="29">
        <v>377</v>
      </c>
      <c r="O44" s="28" t="s">
        <v>74</v>
      </c>
      <c r="P44" s="27"/>
      <c r="Q44" s="42"/>
      <c r="R44" s="24"/>
      <c r="S44" s="24">
        <v>28.25</v>
      </c>
      <c r="T44" s="24">
        <f t="shared" si="27"/>
        <v>36.619610389610386</v>
      </c>
      <c r="U44" s="19">
        <f>S44-0.23</f>
        <v>28.02</v>
      </c>
      <c r="V44" s="17">
        <f t="shared" si="0"/>
        <v>36.38961038961039</v>
      </c>
      <c r="W44" s="17">
        <f>SUM(V44+0.23)</f>
        <v>36.619610389610386</v>
      </c>
      <c r="X44" s="17"/>
    </row>
    <row r="45" spans="1:24" ht="49.9" customHeight="1" x14ac:dyDescent="0.7">
      <c r="A45" s="29">
        <v>127</v>
      </c>
      <c r="B45" s="28" t="s">
        <v>40</v>
      </c>
      <c r="C45" s="27"/>
      <c r="D45" s="26"/>
      <c r="E45" s="24" t="s">
        <v>45</v>
      </c>
      <c r="F45" s="24">
        <v>18.78</v>
      </c>
      <c r="G45" s="54">
        <f t="shared" si="33"/>
        <v>24.282077922077924</v>
      </c>
      <c r="H45" s="19">
        <f t="shared" si="28"/>
        <v>18.420000000000002</v>
      </c>
      <c r="I45" s="17">
        <f t="shared" si="26"/>
        <v>23.922077922077925</v>
      </c>
      <c r="J45" s="17">
        <f t="shared" si="29"/>
        <v>24.282077922077924</v>
      </c>
      <c r="K45" s="17"/>
      <c r="L45" s="17"/>
      <c r="N45" s="85"/>
      <c r="O45" s="322" t="s">
        <v>277</v>
      </c>
      <c r="P45" s="96"/>
      <c r="Q45" s="229"/>
      <c r="R45" s="98"/>
      <c r="S45" s="98"/>
      <c r="T45" s="98"/>
      <c r="U45" s="19"/>
      <c r="V45" s="17"/>
      <c r="W45" s="17"/>
      <c r="X45" s="17"/>
    </row>
    <row r="46" spans="1:24" ht="49.9" customHeight="1" x14ac:dyDescent="0.6">
      <c r="A46" s="29">
        <v>128</v>
      </c>
      <c r="B46" s="28" t="s">
        <v>144</v>
      </c>
      <c r="C46" s="615"/>
      <c r="D46" s="583"/>
      <c r="E46" s="24" t="s">
        <v>45</v>
      </c>
      <c r="F46" s="24">
        <v>13.99</v>
      </c>
      <c r="G46" s="54">
        <f t="shared" si="33"/>
        <v>18.08818181818182</v>
      </c>
      <c r="H46" s="19">
        <f>F46-0.27</f>
        <v>13.72</v>
      </c>
      <c r="I46" s="17">
        <f t="shared" si="26"/>
        <v>17.81818181818182</v>
      </c>
      <c r="J46" s="17">
        <f>SUM(I46+0.27)</f>
        <v>18.08818181818182</v>
      </c>
      <c r="K46" s="17"/>
      <c r="L46" s="17"/>
      <c r="N46" s="29">
        <v>390</v>
      </c>
      <c r="O46" s="28" t="s">
        <v>95</v>
      </c>
      <c r="P46" s="27"/>
      <c r="Q46" s="42"/>
      <c r="R46" s="24"/>
      <c r="S46" s="24">
        <v>30.8</v>
      </c>
      <c r="T46" s="24">
        <f t="shared" ref="T46:T48" si="39">W46</f>
        <v>39.892467532467535</v>
      </c>
      <c r="U46" s="19">
        <f>S46-0.36</f>
        <v>30.44</v>
      </c>
      <c r="V46" s="17">
        <f t="shared" ref="V46:V48" si="40">SUM(U46/0.77)</f>
        <v>39.532467532467535</v>
      </c>
      <c r="W46" s="17">
        <f>SUM(V46+0.36)</f>
        <v>39.892467532467535</v>
      </c>
      <c r="X46" s="17"/>
    </row>
    <row r="47" spans="1:24" ht="49.9" customHeight="1" x14ac:dyDescent="0.6">
      <c r="A47" s="29">
        <v>131</v>
      </c>
      <c r="B47" s="28" t="s">
        <v>78</v>
      </c>
      <c r="C47" s="27"/>
      <c r="D47" s="42"/>
      <c r="E47" s="24"/>
      <c r="F47" s="24">
        <v>17.55</v>
      </c>
      <c r="G47" s="54">
        <f t="shared" si="33"/>
        <v>22.684675324675325</v>
      </c>
      <c r="H47" s="19">
        <f>F47-0.36</f>
        <v>17.190000000000001</v>
      </c>
      <c r="I47" s="17">
        <f t="shared" si="26"/>
        <v>22.324675324675326</v>
      </c>
      <c r="J47" s="17">
        <f>SUM(I47+0.36)</f>
        <v>22.684675324675325</v>
      </c>
      <c r="K47" s="17"/>
      <c r="L47" s="17"/>
      <c r="N47" s="29">
        <v>392</v>
      </c>
      <c r="O47" s="28" t="s">
        <v>55</v>
      </c>
      <c r="P47" s="27"/>
      <c r="Q47" s="42"/>
      <c r="R47" s="24">
        <v>1.25</v>
      </c>
      <c r="S47" s="24">
        <v>25.7</v>
      </c>
      <c r="T47" s="24">
        <f t="shared" si="39"/>
        <v>33.269090909090906</v>
      </c>
      <c r="U47" s="19">
        <f>S47-0.36</f>
        <v>25.34</v>
      </c>
      <c r="V47" s="17">
        <f t="shared" si="40"/>
        <v>32.909090909090907</v>
      </c>
      <c r="W47" s="17">
        <f>SUM(V47+0.36)</f>
        <v>33.269090909090906</v>
      </c>
      <c r="X47" s="17"/>
    </row>
    <row r="48" spans="1:24" ht="49.9" customHeight="1" x14ac:dyDescent="0.6">
      <c r="A48" s="29">
        <v>133</v>
      </c>
      <c r="B48" s="28" t="s">
        <v>162</v>
      </c>
      <c r="C48" s="27"/>
      <c r="D48" s="42"/>
      <c r="E48" s="29"/>
      <c r="F48" s="24">
        <v>26.65</v>
      </c>
      <c r="G48" s="54">
        <f t="shared" si="33"/>
        <v>34.541688311688304</v>
      </c>
      <c r="H48" s="19">
        <f>F48-0.23</f>
        <v>26.419999999999998</v>
      </c>
      <c r="I48" s="17">
        <f t="shared" si="26"/>
        <v>34.311688311688307</v>
      </c>
      <c r="J48" s="17">
        <f>SUM(I48+0.23)</f>
        <v>34.541688311688304</v>
      </c>
      <c r="K48" s="17"/>
      <c r="L48" s="17"/>
      <c r="N48" s="121">
        <v>395</v>
      </c>
      <c r="O48" s="28" t="s">
        <v>40</v>
      </c>
      <c r="P48" s="27"/>
      <c r="Q48" s="42"/>
      <c r="R48" s="24">
        <v>1.25</v>
      </c>
      <c r="S48" s="24">
        <v>25.7</v>
      </c>
      <c r="T48" s="24">
        <f t="shared" si="39"/>
        <v>33.269090909090906</v>
      </c>
      <c r="U48" s="19">
        <f>S48-0.36</f>
        <v>25.34</v>
      </c>
      <c r="V48" s="17">
        <f t="shared" si="40"/>
        <v>32.909090909090907</v>
      </c>
      <c r="W48" s="17">
        <f>SUM(V48+0.36)</f>
        <v>33.269090909090906</v>
      </c>
      <c r="X48" s="17"/>
    </row>
    <row r="49" spans="1:24" ht="49.9" customHeight="1" x14ac:dyDescent="0.7">
      <c r="A49" s="29">
        <v>135</v>
      </c>
      <c r="B49" s="28" t="s">
        <v>24</v>
      </c>
      <c r="C49" s="27"/>
      <c r="D49" s="42"/>
      <c r="E49" s="29"/>
      <c r="F49" s="24">
        <v>34</v>
      </c>
      <c r="G49" s="54">
        <f t="shared" si="33"/>
        <v>44.102077922077925</v>
      </c>
      <c r="H49" s="19">
        <f>F49-0.18</f>
        <v>33.82</v>
      </c>
      <c r="I49" s="17">
        <f t="shared" si="26"/>
        <v>43.922077922077925</v>
      </c>
      <c r="J49" s="17">
        <f>SUM(I49+0.18)</f>
        <v>44.102077922077925</v>
      </c>
      <c r="K49" s="17"/>
      <c r="L49" s="17"/>
      <c r="N49" s="35"/>
      <c r="O49" s="321" t="s">
        <v>173</v>
      </c>
      <c r="P49" s="33"/>
      <c r="Q49" s="62"/>
      <c r="R49" s="144"/>
      <c r="S49" s="141"/>
      <c r="T49" s="30"/>
      <c r="U49" s="19">
        <f t="shared" si="38"/>
        <v>-0.36</v>
      </c>
      <c r="V49" s="17">
        <f>SUM(U50/0.77)</f>
        <v>36.220779220779221</v>
      </c>
      <c r="W49" s="17"/>
      <c r="X49" s="17"/>
    </row>
    <row r="50" spans="1:24" ht="49.9" customHeight="1" x14ac:dyDescent="0.6">
      <c r="A50" s="29">
        <v>136</v>
      </c>
      <c r="B50" s="28" t="s">
        <v>74</v>
      </c>
      <c r="C50" s="27"/>
      <c r="D50" s="26"/>
      <c r="E50" s="42"/>
      <c r="F50" s="24">
        <v>25.55</v>
      </c>
      <c r="G50" s="54">
        <f t="shared" si="33"/>
        <v>33.113116883116881</v>
      </c>
      <c r="H50" s="19">
        <f>F50-0.23</f>
        <v>25.32</v>
      </c>
      <c r="I50" s="17">
        <f t="shared" si="26"/>
        <v>32.883116883116884</v>
      </c>
      <c r="J50" s="17">
        <f>SUM(I50+0.23)</f>
        <v>33.113116883116881</v>
      </c>
      <c r="K50" s="17"/>
      <c r="L50" s="17"/>
      <c r="N50" s="29">
        <v>381</v>
      </c>
      <c r="O50" s="28" t="s">
        <v>95</v>
      </c>
      <c r="P50" s="27"/>
      <c r="Q50" s="42"/>
      <c r="R50" s="24"/>
      <c r="S50" s="24">
        <v>28.25</v>
      </c>
      <c r="T50" s="24">
        <f>W50</f>
        <v>36.58077922077922</v>
      </c>
      <c r="U50" s="19">
        <f t="shared" si="38"/>
        <v>27.89</v>
      </c>
      <c r="V50" s="17">
        <f>SUM(U50/0.77)</f>
        <v>36.220779220779221</v>
      </c>
      <c r="W50" s="17">
        <f>SUM(V50+0.36)</f>
        <v>36.58077922077922</v>
      </c>
      <c r="X50" s="17"/>
    </row>
    <row r="51" spans="1:24" ht="49.9" customHeight="1" x14ac:dyDescent="0.7">
      <c r="A51" s="29">
        <v>137</v>
      </c>
      <c r="B51" s="28" t="s">
        <v>174</v>
      </c>
      <c r="C51" s="27"/>
      <c r="D51" s="42"/>
      <c r="E51" s="24">
        <v>2</v>
      </c>
      <c r="F51" s="24">
        <v>21.99</v>
      </c>
      <c r="G51" s="54">
        <f t="shared" si="33"/>
        <v>28.424025974025973</v>
      </c>
      <c r="H51" s="19">
        <f>F51-0.45</f>
        <v>21.54</v>
      </c>
      <c r="I51" s="17">
        <f t="shared" si="26"/>
        <v>27.974025974025974</v>
      </c>
      <c r="J51" s="17">
        <f>SUM(I51+0.45)</f>
        <v>28.424025974025973</v>
      </c>
      <c r="K51" s="17"/>
      <c r="L51" s="17"/>
      <c r="N51" s="92"/>
      <c r="O51" s="322" t="s">
        <v>397</v>
      </c>
      <c r="P51" s="90"/>
      <c r="Q51" s="243"/>
      <c r="R51" s="331"/>
      <c r="S51" s="331"/>
      <c r="T51" s="331"/>
      <c r="U51" s="19"/>
      <c r="V51" s="17"/>
      <c r="W51" s="17"/>
      <c r="X51" s="17"/>
    </row>
    <row r="52" spans="1:24" ht="49.9" customHeight="1" x14ac:dyDescent="0.6">
      <c r="A52" s="29">
        <v>138</v>
      </c>
      <c r="B52" s="28" t="s">
        <v>172</v>
      </c>
      <c r="C52" s="615"/>
      <c r="D52" s="583"/>
      <c r="E52" s="24" t="s">
        <v>45</v>
      </c>
      <c r="F52" s="24">
        <v>13.99</v>
      </c>
      <c r="G52" s="54">
        <f t="shared" si="33"/>
        <v>18.08818181818182</v>
      </c>
      <c r="H52" s="19">
        <f>F52-0.27</f>
        <v>13.72</v>
      </c>
      <c r="I52" s="17">
        <f t="shared" si="26"/>
        <v>17.81818181818182</v>
      </c>
      <c r="J52" s="17">
        <f>SUM(I52+0.27)</f>
        <v>18.08818181818182</v>
      </c>
      <c r="K52" s="17"/>
      <c r="L52" s="17"/>
      <c r="N52" s="29">
        <v>330</v>
      </c>
      <c r="O52" s="28" t="s">
        <v>95</v>
      </c>
      <c r="P52" s="27"/>
      <c r="Q52" s="42"/>
      <c r="R52" s="24"/>
      <c r="S52" s="24">
        <v>30.8</v>
      </c>
      <c r="T52" s="24">
        <f>W52</f>
        <v>39.892467532467535</v>
      </c>
      <c r="U52" s="19">
        <f t="shared" ref="U52" si="41">S52-0.36</f>
        <v>30.44</v>
      </c>
      <c r="V52" s="17">
        <f>SUM(U52/0.77)</f>
        <v>39.532467532467535</v>
      </c>
      <c r="W52" s="17">
        <f>SUM(V52+0.36)</f>
        <v>39.892467532467535</v>
      </c>
      <c r="X52" s="17"/>
    </row>
    <row r="53" spans="1:24" ht="49.9" customHeight="1" x14ac:dyDescent="0.6">
      <c r="A53" s="29">
        <v>730</v>
      </c>
      <c r="B53" s="28" t="s">
        <v>171</v>
      </c>
      <c r="C53" s="27"/>
      <c r="D53" s="42"/>
      <c r="E53" s="24"/>
      <c r="F53" s="24">
        <v>25.99</v>
      </c>
      <c r="G53" s="54">
        <f t="shared" si="33"/>
        <v>33.645714285714284</v>
      </c>
      <c r="H53" s="19">
        <f>F53-0.36</f>
        <v>25.63</v>
      </c>
      <c r="I53" s="17">
        <f t="shared" si="26"/>
        <v>33.285714285714285</v>
      </c>
      <c r="J53" s="17">
        <f>SUM(I53+0.36)</f>
        <v>33.645714285714284</v>
      </c>
      <c r="K53" s="17"/>
      <c r="L53" s="17"/>
      <c r="N53" s="29">
        <v>332</v>
      </c>
      <c r="O53" s="28" t="s">
        <v>55</v>
      </c>
      <c r="P53" s="27"/>
      <c r="Q53" s="42"/>
      <c r="R53" s="24">
        <v>1.25</v>
      </c>
      <c r="S53" s="24">
        <v>25.7</v>
      </c>
      <c r="T53" s="24">
        <f t="shared" ref="T53" si="42">W53</f>
        <v>33.269090909090906</v>
      </c>
      <c r="U53" s="19">
        <f>S53-0.36</f>
        <v>25.34</v>
      </c>
      <c r="V53" s="17">
        <f t="shared" ref="V53" si="43">SUM(U53/0.77)</f>
        <v>32.909090909090907</v>
      </c>
      <c r="W53" s="17">
        <f>SUM(V53+0.36)</f>
        <v>33.269090909090906</v>
      </c>
      <c r="X53" s="17"/>
    </row>
    <row r="54" spans="1:24" ht="49.9" customHeight="1" x14ac:dyDescent="0.6">
      <c r="A54" s="29">
        <v>734</v>
      </c>
      <c r="B54" s="28" t="s">
        <v>170</v>
      </c>
      <c r="C54" s="27"/>
      <c r="D54" s="42"/>
      <c r="E54" s="24"/>
      <c r="F54" s="24">
        <v>26.5</v>
      </c>
      <c r="G54" s="54">
        <f t="shared" si="33"/>
        <v>34.308051948051947</v>
      </c>
      <c r="H54" s="19">
        <f>F54-0.36</f>
        <v>26.14</v>
      </c>
      <c r="I54" s="17">
        <f t="shared" si="26"/>
        <v>33.948051948051948</v>
      </c>
      <c r="J54" s="17">
        <f>SUM(I54+0.36)</f>
        <v>34.308051948051947</v>
      </c>
      <c r="K54" s="17"/>
      <c r="L54" s="17"/>
      <c r="N54" s="29">
        <v>331</v>
      </c>
      <c r="O54" s="28" t="s">
        <v>40</v>
      </c>
      <c r="P54" s="27"/>
      <c r="Q54" s="42"/>
      <c r="R54" s="24">
        <v>1.25</v>
      </c>
      <c r="S54" s="24">
        <v>25.7</v>
      </c>
      <c r="T54" s="24">
        <f t="shared" ref="T54" si="44">W54</f>
        <v>33.269090909090906</v>
      </c>
      <c r="U54" s="19">
        <f>S54-0.36</f>
        <v>25.34</v>
      </c>
      <c r="V54" s="17">
        <f t="shared" ref="V54" si="45">SUM(U54/0.77)</f>
        <v>32.909090909090907</v>
      </c>
      <c r="W54" s="17">
        <f>SUM(V54+0.36)</f>
        <v>33.269090909090906</v>
      </c>
      <c r="X54" s="17"/>
    </row>
    <row r="55" spans="1:24" ht="49.9" customHeight="1" x14ac:dyDescent="0.7">
      <c r="A55" s="29">
        <v>739</v>
      </c>
      <c r="B55" s="28" t="s">
        <v>169</v>
      </c>
      <c r="C55" s="27"/>
      <c r="D55" s="42"/>
      <c r="E55" s="24"/>
      <c r="F55" s="24">
        <v>27.4</v>
      </c>
      <c r="G55" s="54">
        <f t="shared" si="33"/>
        <v>35.476883116883116</v>
      </c>
      <c r="H55" s="19">
        <f>F55-0.36</f>
        <v>27.04</v>
      </c>
      <c r="I55" s="17">
        <f t="shared" si="26"/>
        <v>35.116883116883116</v>
      </c>
      <c r="J55" s="17">
        <f>SUM(I55+0.36)</f>
        <v>35.476883116883116</v>
      </c>
      <c r="K55" s="17"/>
      <c r="L55" s="17"/>
      <c r="N55" s="81"/>
      <c r="O55" s="321" t="s">
        <v>168</v>
      </c>
      <c r="P55" s="33"/>
      <c r="Q55" s="62"/>
      <c r="R55" s="81" t="s">
        <v>43</v>
      </c>
      <c r="S55" s="30"/>
      <c r="T55" s="30"/>
      <c r="U55" s="19">
        <f t="shared" si="38"/>
        <v>-0.36</v>
      </c>
      <c r="V55" s="17" t="e">
        <f>SUM(#REF!/0.77)</f>
        <v>#REF!</v>
      </c>
      <c r="W55" s="17"/>
      <c r="X55" s="17"/>
    </row>
    <row r="56" spans="1:24" ht="49.9" customHeight="1" x14ac:dyDescent="0.6">
      <c r="A56" s="75">
        <v>737</v>
      </c>
      <c r="B56" s="74" t="s">
        <v>294</v>
      </c>
      <c r="C56" s="73"/>
      <c r="D56" s="273"/>
      <c r="E56" s="71">
        <v>2</v>
      </c>
      <c r="F56" s="71">
        <v>16.989999999999998</v>
      </c>
      <c r="G56" s="70">
        <f t="shared" si="33"/>
        <v>21.957402597402595</v>
      </c>
      <c r="H56" s="19">
        <f t="shared" ref="H56" si="46">F56-0.36</f>
        <v>16.63</v>
      </c>
      <c r="I56" s="17">
        <f t="shared" si="26"/>
        <v>21.597402597402596</v>
      </c>
      <c r="J56" s="17">
        <f t="shared" ref="J56" si="47">SUM(I56+0.36)</f>
        <v>21.957402597402595</v>
      </c>
      <c r="K56" s="17"/>
      <c r="L56" s="17"/>
      <c r="N56" s="29">
        <v>277</v>
      </c>
      <c r="O56" s="28" t="s">
        <v>40</v>
      </c>
      <c r="P56" s="27"/>
      <c r="Q56" s="42"/>
      <c r="R56" s="29"/>
      <c r="S56" s="24">
        <v>14.8</v>
      </c>
      <c r="T56" s="24">
        <f t="shared" ref="T56" si="48">W56</f>
        <v>19.113246753246752</v>
      </c>
      <c r="U56" s="19">
        <f>S56-0.36</f>
        <v>14.440000000000001</v>
      </c>
      <c r="V56" s="17">
        <f t="shared" ref="V56" si="49">SUM(U56/0.77)</f>
        <v>18.753246753246753</v>
      </c>
      <c r="W56" s="17">
        <f>SUM(V56+0.36)</f>
        <v>19.113246753246752</v>
      </c>
      <c r="X56" s="17"/>
    </row>
    <row r="57" spans="1:24" ht="49.9" customHeight="1" x14ac:dyDescent="0.6">
      <c r="A57" s="29">
        <v>738</v>
      </c>
      <c r="B57" s="28" t="s">
        <v>76</v>
      </c>
      <c r="C57" s="27"/>
      <c r="D57" s="42"/>
      <c r="E57" s="24"/>
      <c r="F57" s="24">
        <v>14.13</v>
      </c>
      <c r="G57" s="54">
        <f t="shared" si="33"/>
        <v>18.243116883116883</v>
      </c>
      <c r="H57" s="19">
        <f>F57-0.36</f>
        <v>13.770000000000001</v>
      </c>
      <c r="I57" s="17">
        <f t="shared" si="26"/>
        <v>17.883116883116884</v>
      </c>
      <c r="J57" s="17">
        <f>SUM(I57+0.36)</f>
        <v>18.243116883116883</v>
      </c>
      <c r="K57" s="17"/>
      <c r="L57" s="17"/>
      <c r="N57" s="29">
        <v>278</v>
      </c>
      <c r="O57" s="28" t="s">
        <v>161</v>
      </c>
      <c r="P57" s="582"/>
      <c r="Q57" s="583"/>
      <c r="R57" s="24">
        <v>2</v>
      </c>
      <c r="S57" s="24">
        <v>13.99</v>
      </c>
      <c r="T57" s="24">
        <f>W57</f>
        <v>18.034415584415584</v>
      </c>
      <c r="U57" s="19">
        <f>S57-0.45</f>
        <v>13.540000000000001</v>
      </c>
      <c r="V57" s="17">
        <f>SUM(U57/0.77)</f>
        <v>17.584415584415584</v>
      </c>
      <c r="W57" s="17">
        <f>SUM(V57+0.45)</f>
        <v>18.034415584415584</v>
      </c>
      <c r="X57" s="17"/>
    </row>
    <row r="58" spans="1:24" ht="49.9" customHeight="1" x14ac:dyDescent="0.7">
      <c r="A58" s="29">
        <v>748</v>
      </c>
      <c r="B58" s="28" t="s">
        <v>166</v>
      </c>
      <c r="C58" s="27"/>
      <c r="D58" s="42"/>
      <c r="E58" s="24"/>
      <c r="F58" s="24">
        <v>18.600000000000001</v>
      </c>
      <c r="G58" s="54">
        <f t="shared" si="33"/>
        <v>24.087142857142858</v>
      </c>
      <c r="H58" s="19">
        <f>F58-0.23</f>
        <v>18.37</v>
      </c>
      <c r="I58" s="17">
        <f t="shared" si="26"/>
        <v>23.857142857142858</v>
      </c>
      <c r="J58" s="17">
        <f>SUM(I58+0.23)</f>
        <v>24.087142857142858</v>
      </c>
      <c r="K58" s="17"/>
      <c r="L58" s="17"/>
      <c r="N58" s="81"/>
      <c r="O58" s="321" t="s">
        <v>165</v>
      </c>
      <c r="P58" s="33"/>
      <c r="Q58" s="62"/>
      <c r="R58" s="81"/>
      <c r="S58" s="30"/>
      <c r="T58" s="30"/>
      <c r="U58" s="19">
        <f>S58-0.36</f>
        <v>-0.36</v>
      </c>
      <c r="V58" s="17" t="e">
        <f>SUM(#REF!/0.77)</f>
        <v>#REF!</v>
      </c>
      <c r="W58" s="17" t="e">
        <f>SUM(V58+0.23)</f>
        <v>#REF!</v>
      </c>
      <c r="X58" s="17"/>
    </row>
    <row r="59" spans="1:24" ht="49.9" customHeight="1" x14ac:dyDescent="0.7">
      <c r="A59" s="81"/>
      <c r="B59" s="321" t="s">
        <v>164</v>
      </c>
      <c r="C59" s="34"/>
      <c r="D59" s="80"/>
      <c r="E59" s="81"/>
      <c r="F59" s="143"/>
      <c r="G59" s="97"/>
      <c r="H59" s="19">
        <f t="shared" ref="H59:H61" si="50">F59-0.36</f>
        <v>-0.36</v>
      </c>
      <c r="I59" s="17">
        <f t="shared" si="26"/>
        <v>-0.46753246753246752</v>
      </c>
      <c r="J59" s="17">
        <f t="shared" ref="J59:J61" si="51">SUM(I59+0.36)</f>
        <v>-0.10753246753246753</v>
      </c>
      <c r="K59" s="13"/>
      <c r="L59" s="17"/>
      <c r="N59" s="29">
        <v>283</v>
      </c>
      <c r="O59" s="28" t="s">
        <v>74</v>
      </c>
      <c r="P59" s="27"/>
      <c r="Q59" s="42"/>
      <c r="R59" s="24"/>
      <c r="S59" s="24">
        <v>18.38</v>
      </c>
      <c r="T59" s="54">
        <f t="shared" ref="T59:T63" si="52">W59</f>
        <v>23.80142857142857</v>
      </c>
      <c r="U59" s="19">
        <f>S59-0.23</f>
        <v>18.149999999999999</v>
      </c>
      <c r="V59" s="17">
        <f t="shared" ref="V59:V63" si="53">SUM(U59/0.77)</f>
        <v>23.571428571428569</v>
      </c>
      <c r="W59" s="17">
        <f>SUM(V59+0.23)</f>
        <v>23.80142857142857</v>
      </c>
      <c r="X59" s="17"/>
    </row>
    <row r="60" spans="1:24" ht="49.9" customHeight="1" x14ac:dyDescent="0.6">
      <c r="A60" s="29">
        <v>531</v>
      </c>
      <c r="B60" s="28" t="s">
        <v>95</v>
      </c>
      <c r="C60" s="27"/>
      <c r="D60" s="42"/>
      <c r="E60" s="24"/>
      <c r="F60" s="24">
        <v>28.25</v>
      </c>
      <c r="G60" s="54">
        <f t="shared" ref="G60:G68" si="54">J60</f>
        <v>36.58077922077922</v>
      </c>
      <c r="H60" s="19">
        <f t="shared" si="50"/>
        <v>27.89</v>
      </c>
      <c r="I60" s="17">
        <f t="shared" si="26"/>
        <v>36.220779220779221</v>
      </c>
      <c r="J60" s="17">
        <f t="shared" si="51"/>
        <v>36.58077922077922</v>
      </c>
      <c r="L60" s="17"/>
      <c r="N60" s="102">
        <v>284</v>
      </c>
      <c r="O60" s="100" t="s">
        <v>163</v>
      </c>
      <c r="P60" s="99"/>
      <c r="Q60" s="26"/>
      <c r="R60" s="102"/>
      <c r="S60" s="86">
        <v>15.29</v>
      </c>
      <c r="T60" s="142">
        <f t="shared" si="52"/>
        <v>19.776493506493505</v>
      </c>
      <c r="U60" s="117">
        <f>S60-0.27</f>
        <v>15.02</v>
      </c>
      <c r="V60" s="17">
        <f t="shared" si="53"/>
        <v>19.506493506493506</v>
      </c>
      <c r="W60" s="17">
        <f>SUM(V60+0.27)</f>
        <v>19.776493506493505</v>
      </c>
      <c r="X60" s="17"/>
    </row>
    <row r="61" spans="1:24" ht="49.9" customHeight="1" x14ac:dyDescent="0.6">
      <c r="A61" s="29">
        <v>532</v>
      </c>
      <c r="B61" s="28" t="s">
        <v>55</v>
      </c>
      <c r="C61" s="27"/>
      <c r="D61" s="360"/>
      <c r="E61" s="24">
        <v>1</v>
      </c>
      <c r="F61" s="24">
        <v>21.98</v>
      </c>
      <c r="G61" s="54">
        <f t="shared" si="54"/>
        <v>28.437922077922078</v>
      </c>
      <c r="H61" s="19">
        <f t="shared" si="50"/>
        <v>21.62</v>
      </c>
      <c r="I61" s="17">
        <f t="shared" si="26"/>
        <v>28.077922077922079</v>
      </c>
      <c r="J61" s="17">
        <f t="shared" si="51"/>
        <v>28.437922077922078</v>
      </c>
      <c r="K61" s="13"/>
      <c r="L61" s="17"/>
      <c r="N61" s="29">
        <v>285</v>
      </c>
      <c r="O61" s="28" t="s">
        <v>24</v>
      </c>
      <c r="P61" s="27"/>
      <c r="Q61" s="42"/>
      <c r="R61" s="29"/>
      <c r="S61" s="24">
        <v>23.85</v>
      </c>
      <c r="T61" s="24">
        <f t="shared" si="52"/>
        <v>30.920259740259741</v>
      </c>
      <c r="U61" s="19">
        <f>S61-0.18</f>
        <v>23.67</v>
      </c>
      <c r="V61" s="17">
        <f t="shared" si="53"/>
        <v>30.740259740259742</v>
      </c>
      <c r="W61" s="17">
        <f>SUM(V61+0.18)</f>
        <v>30.920259740259741</v>
      </c>
      <c r="X61" s="17"/>
    </row>
    <row r="62" spans="1:24" ht="49.9" customHeight="1" x14ac:dyDescent="0.6">
      <c r="A62" s="29">
        <v>533</v>
      </c>
      <c r="B62" s="28" t="s">
        <v>162</v>
      </c>
      <c r="C62" s="27"/>
      <c r="D62" s="42"/>
      <c r="E62" s="29"/>
      <c r="F62" s="24">
        <v>29.2</v>
      </c>
      <c r="G62" s="54">
        <f t="shared" si="54"/>
        <v>37.853376623376619</v>
      </c>
      <c r="H62" s="19">
        <f>F62-0.23</f>
        <v>28.97</v>
      </c>
      <c r="I62" s="17">
        <f t="shared" si="26"/>
        <v>37.623376623376622</v>
      </c>
      <c r="J62" s="17">
        <f>SUM(I62+0.23)</f>
        <v>37.853376623376619</v>
      </c>
      <c r="L62" s="17"/>
      <c r="N62" s="29">
        <v>287</v>
      </c>
      <c r="O62" s="28" t="s">
        <v>40</v>
      </c>
      <c r="P62" s="27"/>
      <c r="Q62" s="42"/>
      <c r="R62" s="29"/>
      <c r="S62" s="24">
        <v>14.8</v>
      </c>
      <c r="T62" s="24">
        <f t="shared" ref="T62" si="55">W62</f>
        <v>19.113246753246752</v>
      </c>
      <c r="U62" s="19">
        <f>S62-0.36</f>
        <v>14.440000000000001</v>
      </c>
      <c r="V62" s="17">
        <f t="shared" si="53"/>
        <v>18.753246753246753</v>
      </c>
      <c r="W62" s="17">
        <f>SUM(V62+0.36)</f>
        <v>19.113246753246752</v>
      </c>
      <c r="X62" s="17"/>
    </row>
    <row r="63" spans="1:24" ht="49.9" customHeight="1" x14ac:dyDescent="0.6">
      <c r="A63" s="29">
        <v>535</v>
      </c>
      <c r="B63" s="28" t="s">
        <v>74</v>
      </c>
      <c r="C63" s="27"/>
      <c r="D63" s="42"/>
      <c r="E63" s="24"/>
      <c r="F63" s="24">
        <v>28.45</v>
      </c>
      <c r="G63" s="54">
        <f t="shared" si="54"/>
        <v>36.879350649350641</v>
      </c>
      <c r="H63" s="19">
        <f>F63-0.23</f>
        <v>28.22</v>
      </c>
      <c r="I63" s="17">
        <f t="shared" si="26"/>
        <v>36.649350649350644</v>
      </c>
      <c r="J63" s="17">
        <f>SUM(I63+0.23)</f>
        <v>36.879350649350641</v>
      </c>
      <c r="L63" s="17"/>
      <c r="N63" s="29">
        <v>288</v>
      </c>
      <c r="O63" s="28" t="s">
        <v>161</v>
      </c>
      <c r="P63" s="582"/>
      <c r="Q63" s="583"/>
      <c r="R63" s="24">
        <v>2</v>
      </c>
      <c r="S63" s="24">
        <v>13.99</v>
      </c>
      <c r="T63" s="24">
        <f t="shared" si="52"/>
        <v>18.034415584415584</v>
      </c>
      <c r="U63" s="19">
        <f>S63-0.45</f>
        <v>13.540000000000001</v>
      </c>
      <c r="V63" s="17">
        <f t="shared" si="53"/>
        <v>17.584415584415584</v>
      </c>
      <c r="W63" s="17">
        <f>SUM(V63+0.45)</f>
        <v>18.034415584415584</v>
      </c>
      <c r="X63" s="17"/>
    </row>
    <row r="64" spans="1:24" ht="49.9" customHeight="1" x14ac:dyDescent="0.7">
      <c r="A64" s="29">
        <v>536</v>
      </c>
      <c r="B64" s="28" t="s">
        <v>160</v>
      </c>
      <c r="C64" s="27"/>
      <c r="D64" s="42"/>
      <c r="E64" s="24"/>
      <c r="F64" s="24">
        <v>16.5</v>
      </c>
      <c r="G64" s="54">
        <f t="shared" si="54"/>
        <v>21.347922077922078</v>
      </c>
      <c r="H64" s="19">
        <f>F64-0.27</f>
        <v>16.23</v>
      </c>
      <c r="I64" s="17">
        <f t="shared" si="26"/>
        <v>21.077922077922079</v>
      </c>
      <c r="J64" s="17">
        <f>SUM(I64+0.27)</f>
        <v>21.347922077922078</v>
      </c>
      <c r="L64" s="17"/>
      <c r="N64" s="81"/>
      <c r="O64" s="321" t="s">
        <v>159</v>
      </c>
      <c r="P64" s="33"/>
      <c r="Q64" s="62"/>
      <c r="R64" s="81"/>
      <c r="S64" s="141"/>
      <c r="T64" s="30"/>
      <c r="U64" s="19"/>
      <c r="V64" s="17"/>
      <c r="W64" s="17"/>
      <c r="X64" s="17"/>
    </row>
    <row r="65" spans="1:24" ht="49.9" customHeight="1" x14ac:dyDescent="0.6">
      <c r="A65" s="29">
        <v>537</v>
      </c>
      <c r="B65" s="28" t="s">
        <v>40</v>
      </c>
      <c r="C65" s="27"/>
      <c r="D65" s="360"/>
      <c r="E65" s="24">
        <v>1</v>
      </c>
      <c r="F65" s="24">
        <v>21.98</v>
      </c>
      <c r="G65" s="54">
        <f t="shared" si="54"/>
        <v>28.437922077922078</v>
      </c>
      <c r="H65" s="19">
        <f>F65-0.36</f>
        <v>21.62</v>
      </c>
      <c r="I65" s="17">
        <f t="shared" si="26"/>
        <v>28.077922077922079</v>
      </c>
      <c r="J65" s="17">
        <f>SUM(I65+0.36)</f>
        <v>28.437922077922078</v>
      </c>
      <c r="L65" s="17"/>
      <c r="N65" s="29">
        <v>295</v>
      </c>
      <c r="O65" s="28" t="s">
        <v>279</v>
      </c>
      <c r="P65" s="27"/>
      <c r="Q65" s="42"/>
      <c r="R65" s="29" t="s">
        <v>45</v>
      </c>
      <c r="S65" s="24">
        <v>15.6</v>
      </c>
      <c r="T65" s="24">
        <v>20.149999999999999</v>
      </c>
      <c r="U65" s="19">
        <f>S65-0.36</f>
        <v>15.24</v>
      </c>
      <c r="V65" s="17">
        <f>SUM(U65/0.77)</f>
        <v>19.79220779220779</v>
      </c>
      <c r="W65" s="17">
        <f>SUM(V65+0.36)</f>
        <v>20.15220779220779</v>
      </c>
      <c r="X65" s="17"/>
    </row>
    <row r="66" spans="1:24" ht="49.9" customHeight="1" x14ac:dyDescent="0.6">
      <c r="A66" s="29">
        <v>542</v>
      </c>
      <c r="B66" s="28" t="s">
        <v>42</v>
      </c>
      <c r="C66" s="27"/>
      <c r="D66" s="42"/>
      <c r="E66" s="24" t="s">
        <v>45</v>
      </c>
      <c r="F66" s="24">
        <v>20.9</v>
      </c>
      <c r="G66" s="54">
        <f t="shared" si="54"/>
        <v>27.035324675324674</v>
      </c>
      <c r="H66" s="19">
        <f>F66-0.36</f>
        <v>20.54</v>
      </c>
      <c r="I66" s="17">
        <f t="shared" si="26"/>
        <v>26.675324675324674</v>
      </c>
      <c r="J66" s="17">
        <f>SUM(I66+0.36)</f>
        <v>27.035324675324674</v>
      </c>
      <c r="L66" s="17"/>
      <c r="N66" s="29">
        <v>296</v>
      </c>
      <c r="O66" s="28" t="s">
        <v>158</v>
      </c>
      <c r="P66" s="27"/>
      <c r="Q66" s="42"/>
      <c r="R66" s="29"/>
      <c r="S66" s="24">
        <v>17.75</v>
      </c>
      <c r="T66" s="24">
        <f>W66</f>
        <v>22.986233766233767</v>
      </c>
      <c r="U66" s="19">
        <f>S66-0.22</f>
        <v>17.53</v>
      </c>
      <c r="V66" s="17">
        <f>SUM(U66/0.77)</f>
        <v>22.766233766233768</v>
      </c>
      <c r="W66" s="17">
        <f>SUM(V66+0.22)</f>
        <v>22.986233766233767</v>
      </c>
      <c r="X66" s="17"/>
    </row>
    <row r="67" spans="1:24" ht="49.9" customHeight="1" x14ac:dyDescent="0.7">
      <c r="A67" s="29">
        <v>538</v>
      </c>
      <c r="B67" s="28" t="s">
        <v>157</v>
      </c>
      <c r="C67" s="27"/>
      <c r="D67" s="42"/>
      <c r="E67" s="24"/>
      <c r="F67" s="24">
        <v>16.5</v>
      </c>
      <c r="G67" s="54">
        <f t="shared" si="54"/>
        <v>21.347922077922078</v>
      </c>
      <c r="H67" s="19">
        <f>F67-0.27</f>
        <v>16.23</v>
      </c>
      <c r="I67" s="17">
        <f t="shared" si="26"/>
        <v>21.077922077922079</v>
      </c>
      <c r="J67" s="17">
        <f>SUM(I67+0.27)</f>
        <v>21.347922077922078</v>
      </c>
      <c r="L67" s="17"/>
      <c r="N67" s="81"/>
      <c r="O67" s="321" t="s">
        <v>349</v>
      </c>
      <c r="P67" s="33"/>
      <c r="Q67" s="62"/>
      <c r="R67" s="81" t="s">
        <v>43</v>
      </c>
      <c r="S67" s="30"/>
      <c r="T67" s="30"/>
      <c r="U67" s="19">
        <f t="shared" ref="U67" si="56">S67-0.36</f>
        <v>-0.36</v>
      </c>
      <c r="V67" s="17" t="e">
        <f>SUM(#REF!/0.77)</f>
        <v>#REF!</v>
      </c>
      <c r="W67" s="17"/>
      <c r="X67" s="17"/>
    </row>
    <row r="68" spans="1:24" ht="49.9" customHeight="1" x14ac:dyDescent="0.6">
      <c r="A68" s="29">
        <v>539</v>
      </c>
      <c r="B68" s="28" t="s">
        <v>169</v>
      </c>
      <c r="C68" s="27"/>
      <c r="D68" s="42"/>
      <c r="E68" s="29"/>
      <c r="F68" s="24">
        <v>31.99</v>
      </c>
      <c r="G68" s="54">
        <f t="shared" si="54"/>
        <v>41.437922077922074</v>
      </c>
      <c r="H68" s="19">
        <f t="shared" ref="H68:H76" si="57">F68-0.36</f>
        <v>31.63</v>
      </c>
      <c r="I68" s="17">
        <f t="shared" si="26"/>
        <v>41.077922077922075</v>
      </c>
      <c r="J68" s="17">
        <f t="shared" ref="J68:J76" si="58">SUM(I68+0.36)</f>
        <v>41.437922077922074</v>
      </c>
      <c r="L68" s="17"/>
      <c r="N68" s="29">
        <v>268</v>
      </c>
      <c r="O68" s="28" t="s">
        <v>161</v>
      </c>
      <c r="P68" s="582"/>
      <c r="Q68" s="583"/>
      <c r="R68" s="24"/>
      <c r="S68" s="24">
        <v>15.99</v>
      </c>
      <c r="T68" s="24">
        <f>W68</f>
        <v>20.631818181818183</v>
      </c>
      <c r="U68" s="19">
        <f>S68-0.45</f>
        <v>15.540000000000001</v>
      </c>
      <c r="V68" s="17">
        <f>SUM(U68/0.77)</f>
        <v>20.181818181818183</v>
      </c>
      <c r="W68" s="17">
        <f>SUM(V68+0.45)</f>
        <v>20.631818181818183</v>
      </c>
      <c r="X68" s="17"/>
    </row>
    <row r="69" spans="1:24" ht="49.9" customHeight="1" x14ac:dyDescent="0.7">
      <c r="A69" s="244"/>
      <c r="B69" s="324" t="s">
        <v>295</v>
      </c>
      <c r="C69" s="242"/>
      <c r="D69" s="245"/>
      <c r="E69" s="244"/>
      <c r="F69" s="245"/>
      <c r="G69" s="246"/>
      <c r="H69" s="19">
        <f t="shared" si="57"/>
        <v>-0.36</v>
      </c>
      <c r="I69" s="17">
        <f t="shared" ref="I69:I71" si="59">SUM(H69/0.77)</f>
        <v>-0.46753246753246752</v>
      </c>
      <c r="J69" s="17">
        <f t="shared" si="58"/>
        <v>-0.10753246753246753</v>
      </c>
      <c r="L69" s="17"/>
      <c r="N69" s="14"/>
      <c r="Q69" s="19"/>
      <c r="R69" s="14"/>
      <c r="S69" s="19"/>
      <c r="T69" s="19"/>
      <c r="U69" s="19"/>
      <c r="V69" s="17"/>
      <c r="W69" s="17"/>
      <c r="X69" s="17"/>
    </row>
    <row r="70" spans="1:24" ht="49.9" customHeight="1" x14ac:dyDescent="0.6">
      <c r="A70" s="29">
        <v>570</v>
      </c>
      <c r="B70" s="510" t="s">
        <v>95</v>
      </c>
      <c r="C70" s="510"/>
      <c r="D70" s="510"/>
      <c r="E70" s="29"/>
      <c r="F70" s="24">
        <v>28.25</v>
      </c>
      <c r="G70" s="54">
        <f t="shared" ref="G70:G71" si="60">J70</f>
        <v>36.58077922077922</v>
      </c>
      <c r="H70" s="19">
        <f t="shared" si="57"/>
        <v>27.89</v>
      </c>
      <c r="I70" s="17">
        <f t="shared" si="59"/>
        <v>36.220779220779221</v>
      </c>
      <c r="J70" s="17">
        <f t="shared" si="58"/>
        <v>36.58077922077922</v>
      </c>
      <c r="K70" s="17"/>
      <c r="L70" s="17"/>
      <c r="N70" s="14"/>
      <c r="Q70" s="19"/>
      <c r="R70" s="14"/>
      <c r="S70" s="19"/>
      <c r="T70" s="19"/>
      <c r="U70" s="19"/>
      <c r="V70" s="17"/>
      <c r="W70" s="17"/>
      <c r="X70" s="17"/>
    </row>
    <row r="71" spans="1:24" ht="49.9" customHeight="1" x14ac:dyDescent="0.6">
      <c r="A71" s="29">
        <v>571</v>
      </c>
      <c r="B71" s="510" t="s">
        <v>460</v>
      </c>
      <c r="C71" s="510"/>
      <c r="D71" s="510"/>
      <c r="E71" s="24">
        <v>1</v>
      </c>
      <c r="F71" s="24">
        <v>21.98</v>
      </c>
      <c r="G71" s="54">
        <f t="shared" si="60"/>
        <v>28.437922077922078</v>
      </c>
      <c r="H71" s="19">
        <f t="shared" si="57"/>
        <v>21.62</v>
      </c>
      <c r="I71" s="17">
        <f t="shared" si="59"/>
        <v>28.077922077922079</v>
      </c>
      <c r="J71" s="17">
        <f t="shared" si="58"/>
        <v>28.437922077922078</v>
      </c>
      <c r="K71" s="17"/>
      <c r="L71" s="17"/>
      <c r="N71" s="14"/>
      <c r="Q71" s="19"/>
      <c r="R71" s="14"/>
      <c r="S71" s="19"/>
      <c r="T71" s="19"/>
      <c r="U71" s="19"/>
      <c r="V71" s="17"/>
      <c r="W71" s="17"/>
      <c r="X71" s="17"/>
    </row>
    <row r="72" spans="1:24" ht="49.9" customHeight="1" x14ac:dyDescent="0.7">
      <c r="A72" s="244"/>
      <c r="B72" s="324" t="s">
        <v>568</v>
      </c>
      <c r="C72" s="242"/>
      <c r="D72" s="245"/>
      <c r="E72" s="244"/>
      <c r="F72" s="245"/>
      <c r="G72" s="246"/>
      <c r="H72" s="19">
        <f t="shared" si="57"/>
        <v>-0.36</v>
      </c>
      <c r="I72" s="17">
        <f t="shared" ref="I72:I74" si="61">SUM(H72/0.77)</f>
        <v>-0.46753246753246752</v>
      </c>
      <c r="J72" s="17">
        <f t="shared" si="58"/>
        <v>-0.10753246753246753</v>
      </c>
      <c r="K72" s="17"/>
      <c r="L72" s="17"/>
      <c r="N72" s="14"/>
      <c r="Q72" s="19"/>
      <c r="R72" s="14"/>
      <c r="S72" s="19"/>
      <c r="T72" s="19"/>
      <c r="U72" s="19"/>
      <c r="V72" s="17"/>
      <c r="W72" s="17"/>
      <c r="X72" s="17"/>
    </row>
    <row r="73" spans="1:24" ht="49.9" customHeight="1" x14ac:dyDescent="0.6">
      <c r="A73" s="29">
        <v>582</v>
      </c>
      <c r="B73" s="510" t="s">
        <v>40</v>
      </c>
      <c r="C73" s="510"/>
      <c r="D73" s="510"/>
      <c r="E73" s="24">
        <v>1</v>
      </c>
      <c r="F73" s="24">
        <v>21.98</v>
      </c>
      <c r="G73" s="54">
        <f t="shared" ref="G73:G74" si="62">J73</f>
        <v>28.437922077922078</v>
      </c>
      <c r="H73" s="19">
        <f t="shared" si="57"/>
        <v>21.62</v>
      </c>
      <c r="I73" s="17">
        <f t="shared" si="61"/>
        <v>28.077922077922079</v>
      </c>
      <c r="J73" s="17">
        <f t="shared" si="58"/>
        <v>28.437922077922078</v>
      </c>
      <c r="K73" s="17"/>
      <c r="L73" s="17"/>
      <c r="N73" s="14"/>
      <c r="Q73" s="19"/>
      <c r="R73" s="14"/>
      <c r="S73" s="19"/>
      <c r="T73" s="19"/>
      <c r="U73" s="19"/>
      <c r="V73" s="17"/>
      <c r="W73" s="17"/>
      <c r="X73" s="17"/>
    </row>
    <row r="74" spans="1:24" ht="49.9" customHeight="1" x14ac:dyDescent="0.6">
      <c r="A74" s="29">
        <v>583</v>
      </c>
      <c r="B74" s="423" t="s">
        <v>74</v>
      </c>
      <c r="C74" s="423"/>
      <c r="D74" s="423"/>
      <c r="E74" s="24"/>
      <c r="F74" s="24">
        <v>28.45</v>
      </c>
      <c r="G74" s="54">
        <f t="shared" si="62"/>
        <v>36.879350649350641</v>
      </c>
      <c r="H74" s="19">
        <f>F74-0.23</f>
        <v>28.22</v>
      </c>
      <c r="I74" s="17">
        <f t="shared" si="61"/>
        <v>36.649350649350644</v>
      </c>
      <c r="J74" s="17">
        <f>SUM(I74+0.23)</f>
        <v>36.879350649350641</v>
      </c>
      <c r="K74" s="17"/>
      <c r="L74" s="17"/>
      <c r="N74" s="14"/>
      <c r="Q74" s="19"/>
      <c r="R74" s="14"/>
      <c r="S74" s="19"/>
      <c r="T74" s="19"/>
      <c r="U74" s="19"/>
      <c r="V74" s="17"/>
      <c r="W74" s="17"/>
      <c r="X74" s="17"/>
    </row>
    <row r="75" spans="1:24" ht="49.9" customHeight="1" x14ac:dyDescent="0.7">
      <c r="A75" s="244"/>
      <c r="B75" s="324" t="s">
        <v>593</v>
      </c>
      <c r="C75" s="242"/>
      <c r="D75" s="245"/>
      <c r="E75" s="244"/>
      <c r="F75" s="245"/>
      <c r="G75" s="246"/>
      <c r="H75" s="19">
        <f t="shared" si="57"/>
        <v>-0.36</v>
      </c>
      <c r="I75" s="17">
        <f t="shared" ref="I75:I76" si="63">SUM(H75/0.77)</f>
        <v>-0.46753246753246752</v>
      </c>
      <c r="J75" s="17">
        <f t="shared" si="58"/>
        <v>-0.10753246753246753</v>
      </c>
      <c r="K75" s="17"/>
      <c r="L75" s="17"/>
      <c r="N75" s="14"/>
      <c r="Q75" s="19"/>
      <c r="R75" s="14"/>
      <c r="S75" s="19"/>
      <c r="T75" s="19"/>
      <c r="U75" s="19"/>
      <c r="V75" s="17"/>
      <c r="W75" s="17"/>
      <c r="X75" s="17"/>
    </row>
    <row r="76" spans="1:24" ht="49.9" customHeight="1" x14ac:dyDescent="0.6">
      <c r="A76" s="29">
        <v>589</v>
      </c>
      <c r="B76" s="510" t="s">
        <v>40</v>
      </c>
      <c r="C76" s="510"/>
      <c r="D76" s="510"/>
      <c r="E76" s="24">
        <v>1</v>
      </c>
      <c r="F76" s="24">
        <v>21.98</v>
      </c>
      <c r="G76" s="54">
        <f t="shared" ref="G76" si="64">J76</f>
        <v>28.437922077922078</v>
      </c>
      <c r="H76" s="19">
        <f t="shared" si="57"/>
        <v>21.62</v>
      </c>
      <c r="I76" s="17">
        <f t="shared" si="63"/>
        <v>28.077922077922079</v>
      </c>
      <c r="J76" s="17">
        <f t="shared" si="58"/>
        <v>28.437922077922078</v>
      </c>
      <c r="K76" s="17"/>
      <c r="L76" s="17"/>
      <c r="N76" s="14"/>
      <c r="Q76" s="19"/>
      <c r="R76" s="14"/>
      <c r="S76" s="19"/>
      <c r="T76" s="19"/>
      <c r="U76" s="19"/>
      <c r="V76" s="17"/>
      <c r="W76" s="17"/>
      <c r="X76" s="17"/>
    </row>
    <row r="77" spans="1:24" ht="49.9" customHeight="1" x14ac:dyDescent="0.6">
      <c r="A77" s="347"/>
      <c r="B77" s="423"/>
      <c r="C77" s="423"/>
      <c r="D77" s="423"/>
      <c r="E77" s="343"/>
      <c r="F77" s="343"/>
      <c r="G77" s="344"/>
      <c r="H77" s="19"/>
      <c r="I77" s="17"/>
      <c r="J77" s="17"/>
      <c r="K77" s="17"/>
      <c r="L77" s="17"/>
      <c r="N77" s="14"/>
      <c r="Q77" s="19"/>
      <c r="R77" s="14"/>
      <c r="S77" s="19"/>
      <c r="T77" s="19"/>
      <c r="U77" s="19"/>
      <c r="V77" s="17"/>
      <c r="W77" s="17"/>
      <c r="X77" s="17"/>
    </row>
    <row r="78" spans="1:24" ht="49.9" customHeight="1" x14ac:dyDescent="0.6">
      <c r="A78" s="347"/>
      <c r="B78" s="423"/>
      <c r="C78" s="423"/>
      <c r="D78" s="423"/>
      <c r="E78" s="343"/>
      <c r="F78" s="343"/>
      <c r="G78" s="344"/>
      <c r="H78" s="19"/>
      <c r="I78" s="17"/>
      <c r="J78" s="17"/>
      <c r="L78" s="17"/>
      <c r="N78" s="14"/>
      <c r="Q78" s="19"/>
      <c r="R78" s="14"/>
      <c r="S78" s="19"/>
      <c r="T78" s="19"/>
      <c r="U78" s="19"/>
      <c r="V78" s="17"/>
      <c r="W78" s="17"/>
      <c r="X78" s="17"/>
    </row>
    <row r="79" spans="1:24" ht="49.9" customHeight="1" x14ac:dyDescent="0.6">
      <c r="A79" s="347"/>
      <c r="B79" s="423"/>
      <c r="C79" s="423"/>
      <c r="D79" s="423"/>
      <c r="E79" s="343"/>
      <c r="F79" s="343"/>
      <c r="G79" s="344"/>
      <c r="H79" s="19"/>
      <c r="I79" s="17"/>
      <c r="J79" s="17"/>
      <c r="K79" s="17"/>
      <c r="L79" s="17"/>
      <c r="N79" s="341"/>
      <c r="Q79" s="19"/>
      <c r="R79" s="341"/>
      <c r="S79" s="19"/>
      <c r="T79" s="19"/>
      <c r="U79" s="19"/>
      <c r="V79" s="17"/>
      <c r="W79" s="17"/>
      <c r="X79" s="17"/>
    </row>
    <row r="80" spans="1:24" ht="49.9" customHeight="1" x14ac:dyDescent="0.6">
      <c r="A80" s="347"/>
      <c r="B80" s="423"/>
      <c r="C80" s="423"/>
      <c r="D80" s="423"/>
      <c r="E80" s="343"/>
      <c r="F80" s="343"/>
      <c r="G80" s="344"/>
      <c r="H80" s="19"/>
      <c r="I80" s="17"/>
      <c r="J80" s="17"/>
      <c r="K80" s="17"/>
      <c r="L80" s="17"/>
      <c r="N80" s="341"/>
      <c r="Q80" s="19"/>
      <c r="R80" s="341"/>
      <c r="S80" s="19"/>
      <c r="T80" s="19"/>
      <c r="U80" s="19"/>
      <c r="V80" s="17"/>
      <c r="W80" s="17"/>
      <c r="X80" s="17"/>
    </row>
    <row r="81" spans="1:24" ht="49.9" customHeight="1" x14ac:dyDescent="0.6">
      <c r="A81" s="347"/>
      <c r="B81" s="423"/>
      <c r="C81" s="423"/>
      <c r="D81" s="423"/>
      <c r="E81" s="343"/>
      <c r="F81" s="343"/>
      <c r="G81" s="344"/>
      <c r="H81" s="19"/>
      <c r="I81" s="17"/>
      <c r="J81" s="17"/>
      <c r="K81" s="17"/>
      <c r="L81" s="17"/>
      <c r="N81" s="446"/>
      <c r="Q81" s="19"/>
      <c r="R81" s="446"/>
      <c r="S81" s="19"/>
      <c r="T81" s="19"/>
      <c r="U81" s="19"/>
      <c r="V81" s="17"/>
      <c r="W81" s="17"/>
      <c r="X81" s="17"/>
    </row>
    <row r="82" spans="1:24" ht="49.9" customHeight="1" x14ac:dyDescent="0.6">
      <c r="A82" s="347"/>
      <c r="B82" s="423"/>
      <c r="C82" s="423"/>
      <c r="D82" s="423"/>
      <c r="E82" s="343"/>
      <c r="F82" s="343"/>
      <c r="G82" s="344"/>
      <c r="H82" s="19"/>
      <c r="I82" s="17"/>
      <c r="J82" s="17"/>
      <c r="K82" s="17"/>
      <c r="L82" s="17"/>
      <c r="N82" s="454"/>
      <c r="Q82" s="19"/>
      <c r="R82" s="454"/>
      <c r="S82" s="19"/>
      <c r="T82" s="19"/>
      <c r="U82" s="19"/>
      <c r="V82" s="17"/>
      <c r="W82" s="17"/>
      <c r="X82" s="17"/>
    </row>
    <row r="83" spans="1:24" ht="49.9" customHeight="1" x14ac:dyDescent="0.6">
      <c r="A83" s="347"/>
      <c r="B83" s="417"/>
      <c r="C83" s="417"/>
      <c r="D83" s="417"/>
      <c r="E83" s="343"/>
      <c r="F83" s="343"/>
      <c r="G83" s="344"/>
      <c r="H83" s="19"/>
      <c r="I83" s="17"/>
      <c r="J83" s="17"/>
      <c r="K83" s="17"/>
      <c r="L83" s="17"/>
      <c r="N83" s="419"/>
      <c r="Q83" s="19"/>
      <c r="R83" s="419"/>
      <c r="S83" s="19"/>
      <c r="T83" s="19"/>
      <c r="U83" s="19"/>
      <c r="V83" s="17"/>
      <c r="W83" s="17"/>
      <c r="X83" s="17"/>
    </row>
    <row r="84" spans="1:24" ht="49.9" customHeight="1" x14ac:dyDescent="0.6">
      <c r="A84" s="113" t="s">
        <v>94</v>
      </c>
      <c r="B84" s="116" t="s">
        <v>93</v>
      </c>
      <c r="C84" s="115"/>
      <c r="D84" s="114"/>
      <c r="E84" s="113"/>
      <c r="F84" s="113" t="s">
        <v>92</v>
      </c>
      <c r="G84" s="113" t="s">
        <v>91</v>
      </c>
      <c r="H84" s="19" t="e">
        <f>F84-0.36</f>
        <v>#VALUE!</v>
      </c>
      <c r="I84" s="17" t="e">
        <f>SUM(H85/0.77)</f>
        <v>#VALUE!</v>
      </c>
      <c r="J84" s="17" t="e">
        <f>SUM(I84+0.36)</f>
        <v>#VALUE!</v>
      </c>
      <c r="K84" s="17"/>
      <c r="L84" s="17"/>
      <c r="N84" s="113" t="s">
        <v>94</v>
      </c>
      <c r="O84" s="115" t="s">
        <v>93</v>
      </c>
      <c r="P84" s="115"/>
      <c r="Q84" s="132"/>
      <c r="R84" s="113"/>
      <c r="S84" s="113" t="s">
        <v>92</v>
      </c>
      <c r="T84" s="113" t="s">
        <v>91</v>
      </c>
      <c r="X84" s="17"/>
    </row>
    <row r="85" spans="1:24" ht="49.9" customHeight="1" x14ac:dyDescent="0.6">
      <c r="A85" s="109" t="s">
        <v>90</v>
      </c>
      <c r="B85" s="112"/>
      <c r="C85" s="111"/>
      <c r="D85" s="110"/>
      <c r="E85" s="109" t="s">
        <v>23</v>
      </c>
      <c r="F85" s="109" t="s">
        <v>89</v>
      </c>
      <c r="G85" s="109" t="s">
        <v>88</v>
      </c>
      <c r="H85" s="19" t="e">
        <f>F85-0.36</f>
        <v>#VALUE!</v>
      </c>
      <c r="I85" s="17">
        <f>SUM(U49/0.77)</f>
        <v>-0.46753246753246752</v>
      </c>
      <c r="J85" s="17">
        <f>SUM(I85+0.36)</f>
        <v>-0.10753246753246753</v>
      </c>
      <c r="K85" s="17"/>
      <c r="L85" s="17"/>
      <c r="N85" s="128" t="s">
        <v>90</v>
      </c>
      <c r="O85" s="131"/>
      <c r="P85" s="130"/>
      <c r="Q85" s="129"/>
      <c r="R85" s="128" t="s">
        <v>23</v>
      </c>
      <c r="S85" s="128" t="s">
        <v>89</v>
      </c>
      <c r="T85" s="128" t="s">
        <v>88</v>
      </c>
    </row>
    <row r="86" spans="1:24" ht="49.9" customHeight="1" x14ac:dyDescent="0.6">
      <c r="A86" s="605" t="s">
        <v>381</v>
      </c>
      <c r="B86" s="606"/>
      <c r="C86" s="606"/>
      <c r="D86" s="606"/>
      <c r="E86" s="606"/>
      <c r="F86" s="606"/>
      <c r="G86" s="607"/>
      <c r="K86" s="17"/>
      <c r="L86" s="17"/>
      <c r="N86" s="605" t="s">
        <v>381</v>
      </c>
      <c r="O86" s="606"/>
      <c r="P86" s="606"/>
      <c r="Q86" s="606"/>
      <c r="R86" s="606"/>
      <c r="S86" s="606"/>
      <c r="T86" s="607"/>
      <c r="V86" s="15"/>
      <c r="W86" s="15"/>
      <c r="X86" s="17"/>
    </row>
    <row r="87" spans="1:24" ht="49.9" customHeight="1" x14ac:dyDescent="0.7">
      <c r="A87" s="581" t="s">
        <v>317</v>
      </c>
      <c r="B87" s="581"/>
      <c r="C87" s="581"/>
      <c r="D87" s="581"/>
      <c r="E87" s="581"/>
      <c r="F87" s="581"/>
      <c r="G87" s="581"/>
      <c r="H87" s="19"/>
      <c r="I87" s="17"/>
      <c r="J87" s="17"/>
      <c r="K87" s="17"/>
      <c r="L87" s="17"/>
      <c r="N87" s="521" t="s">
        <v>156</v>
      </c>
      <c r="O87" s="522"/>
      <c r="P87" s="522"/>
      <c r="Q87" s="522"/>
      <c r="R87" s="522"/>
      <c r="S87" s="522"/>
      <c r="T87" s="523"/>
      <c r="U87" s="19">
        <f>S87-0.36</f>
        <v>-0.36</v>
      </c>
      <c r="V87" s="17">
        <f t="shared" ref="V87:V97" si="65">SUM(U87/0.77)</f>
        <v>-0.46753246753246752</v>
      </c>
      <c r="W87" s="17">
        <f t="shared" ref="W87:W97" si="66">SUM(V87+0.36)</f>
        <v>-0.10753246753246753</v>
      </c>
      <c r="X87" s="17"/>
    </row>
    <row r="88" spans="1:24" ht="49.9" customHeight="1" x14ac:dyDescent="0.6">
      <c r="A88" s="249"/>
      <c r="B88" s="91" t="s">
        <v>305</v>
      </c>
      <c r="C88" s="234"/>
      <c r="D88" s="234"/>
      <c r="E88" s="234"/>
      <c r="F88" s="234"/>
      <c r="G88" s="304"/>
      <c r="H88" s="19"/>
      <c r="I88" s="17"/>
      <c r="J88" s="17"/>
      <c r="K88" s="17"/>
      <c r="L88" s="17"/>
      <c r="N88" s="81"/>
      <c r="O88" s="140" t="s">
        <v>363</v>
      </c>
      <c r="P88" s="139"/>
      <c r="Q88" s="139"/>
      <c r="R88" s="139"/>
      <c r="S88" s="139"/>
      <c r="T88" s="305"/>
      <c r="U88" s="19">
        <f>S87-0.36</f>
        <v>-0.36</v>
      </c>
      <c r="V88" s="17">
        <f t="shared" si="65"/>
        <v>-0.46753246753246752</v>
      </c>
      <c r="W88" s="17">
        <f t="shared" si="66"/>
        <v>-0.10753246753246753</v>
      </c>
      <c r="X88" s="17"/>
    </row>
    <row r="89" spans="1:24" ht="49.9" customHeight="1" x14ac:dyDescent="0.6">
      <c r="A89" s="29">
        <v>4320</v>
      </c>
      <c r="B89" s="510" t="s">
        <v>95</v>
      </c>
      <c r="C89" s="510"/>
      <c r="D89" s="510"/>
      <c r="E89" s="29"/>
      <c r="F89" s="24">
        <v>29.99</v>
      </c>
      <c r="G89" s="54">
        <f>J89</f>
        <v>38.840519480519475</v>
      </c>
      <c r="H89" s="19">
        <f t="shared" ref="H89" si="67">F89-0.36</f>
        <v>29.63</v>
      </c>
      <c r="I89" s="17">
        <f t="shared" ref="I89" si="68">SUM(H89/0.77)</f>
        <v>38.480519480519476</v>
      </c>
      <c r="J89" s="17">
        <f t="shared" ref="J89" si="69">SUM(I89+0.36)</f>
        <v>38.840519480519475</v>
      </c>
      <c r="K89" s="17"/>
      <c r="L89" s="17"/>
      <c r="N89" s="29">
        <v>1136</v>
      </c>
      <c r="O89" s="28" t="s">
        <v>29</v>
      </c>
      <c r="P89" s="27"/>
      <c r="Q89" s="26"/>
      <c r="R89" s="29"/>
      <c r="S89" s="24">
        <v>30.98</v>
      </c>
      <c r="T89" s="24">
        <f>W89</f>
        <v>40.126233766233767</v>
      </c>
      <c r="U89" s="19">
        <f>S89-0.36</f>
        <v>30.62</v>
      </c>
      <c r="V89" s="17">
        <f t="shared" si="65"/>
        <v>39.766233766233768</v>
      </c>
      <c r="W89" s="17">
        <f t="shared" si="66"/>
        <v>40.126233766233767</v>
      </c>
      <c r="X89" s="17"/>
    </row>
    <row r="90" spans="1:24" ht="49.9" customHeight="1" x14ac:dyDescent="0.6">
      <c r="A90" s="85"/>
      <c r="B90" s="513" t="s">
        <v>461</v>
      </c>
      <c r="C90" s="514"/>
      <c r="D90" s="514"/>
      <c r="E90" s="514"/>
      <c r="F90" s="514"/>
      <c r="G90" s="515"/>
      <c r="H90" s="19"/>
      <c r="I90" s="17"/>
      <c r="J90" s="17"/>
      <c r="K90" s="17"/>
      <c r="L90" s="17"/>
      <c r="N90" s="29">
        <v>1149</v>
      </c>
      <c r="O90" s="28" t="s">
        <v>40</v>
      </c>
      <c r="P90" s="27"/>
      <c r="Q90" s="42"/>
      <c r="R90" s="24"/>
      <c r="S90" s="24">
        <v>26.98</v>
      </c>
      <c r="T90" s="24">
        <f>W90</f>
        <v>34.931428571428569</v>
      </c>
      <c r="U90" s="19">
        <f>S90-0.36</f>
        <v>26.62</v>
      </c>
      <c r="V90" s="17">
        <f t="shared" si="65"/>
        <v>34.571428571428569</v>
      </c>
      <c r="W90" s="17">
        <f t="shared" si="66"/>
        <v>34.931428571428569</v>
      </c>
      <c r="X90" s="17"/>
    </row>
    <row r="91" spans="1:24" ht="49.9" customHeight="1" x14ac:dyDescent="0.6">
      <c r="A91" s="29">
        <v>4361</v>
      </c>
      <c r="B91" s="382" t="s">
        <v>95</v>
      </c>
      <c r="C91" s="383"/>
      <c r="D91" s="383"/>
      <c r="E91" s="29"/>
      <c r="F91" s="24">
        <v>53.99</v>
      </c>
      <c r="G91" s="54">
        <f>J91</f>
        <v>70.009350649350651</v>
      </c>
      <c r="H91" s="19">
        <f t="shared" ref="H91" si="70">F91-0.36</f>
        <v>53.63</v>
      </c>
      <c r="I91" s="17">
        <f t="shared" ref="I91" si="71">SUM(H91/0.77)</f>
        <v>69.649350649350652</v>
      </c>
      <c r="J91" s="17">
        <f t="shared" ref="J91" si="72">SUM(I91+0.36)</f>
        <v>70.009350649350651</v>
      </c>
      <c r="K91" s="17"/>
      <c r="L91" s="17"/>
      <c r="N91" s="277">
        <v>1148</v>
      </c>
      <c r="O91" s="74" t="s">
        <v>79</v>
      </c>
      <c r="P91" s="73"/>
      <c r="Q91" s="273"/>
      <c r="R91" s="71"/>
      <c r="S91" s="71">
        <v>28</v>
      </c>
      <c r="T91" s="71">
        <f>W91</f>
        <v>36.256103896103895</v>
      </c>
      <c r="U91" s="19">
        <f t="shared" ref="U91" si="73">S91-0.36</f>
        <v>27.64</v>
      </c>
      <c r="V91" s="17">
        <f t="shared" si="65"/>
        <v>35.896103896103895</v>
      </c>
      <c r="W91" s="17">
        <f t="shared" si="66"/>
        <v>36.256103896103895</v>
      </c>
      <c r="X91" s="17"/>
    </row>
    <row r="92" spans="1:24" ht="49.9" customHeight="1" x14ac:dyDescent="0.6">
      <c r="A92" s="85"/>
      <c r="B92" s="513" t="s">
        <v>556</v>
      </c>
      <c r="C92" s="514"/>
      <c r="D92" s="514"/>
      <c r="E92" s="514"/>
      <c r="F92" s="514"/>
      <c r="G92" s="515"/>
      <c r="H92" s="19"/>
      <c r="I92" s="17"/>
      <c r="J92" s="17"/>
      <c r="K92" s="17"/>
      <c r="L92" s="17"/>
      <c r="N92" s="309"/>
      <c r="O92" s="513" t="s">
        <v>550</v>
      </c>
      <c r="P92" s="514"/>
      <c r="Q92" s="514"/>
      <c r="R92" s="514"/>
      <c r="S92" s="514"/>
      <c r="T92" s="515"/>
      <c r="U92" s="19"/>
      <c r="V92" s="17"/>
      <c r="W92" s="17"/>
      <c r="X92" s="17"/>
    </row>
    <row r="93" spans="1:24" ht="49.9" customHeight="1" x14ac:dyDescent="0.6">
      <c r="A93" s="121">
        <v>4306</v>
      </c>
      <c r="B93" s="370" t="s">
        <v>96</v>
      </c>
      <c r="C93" s="371"/>
      <c r="D93" s="371"/>
      <c r="E93" s="29"/>
      <c r="F93" s="24">
        <v>32.99</v>
      </c>
      <c r="G93" s="54">
        <f>J93</f>
        <v>42.736623376623378</v>
      </c>
      <c r="H93" s="19">
        <f t="shared" ref="H93" si="74">F93-0.36</f>
        <v>32.630000000000003</v>
      </c>
      <c r="I93" s="17">
        <f t="shared" ref="I93" si="75">SUM(H93/0.77)</f>
        <v>42.376623376623378</v>
      </c>
      <c r="J93" s="17">
        <f t="shared" ref="J93" si="76">SUM(I93+0.36)</f>
        <v>42.736623376623378</v>
      </c>
      <c r="K93" s="17"/>
      <c r="L93" s="17"/>
      <c r="N93" s="121">
        <v>1140</v>
      </c>
      <c r="O93" s="28" t="s">
        <v>51</v>
      </c>
      <c r="P93" s="27"/>
      <c r="Q93" s="69"/>
      <c r="R93" s="24"/>
      <c r="S93" s="24">
        <v>30.98</v>
      </c>
      <c r="T93" s="24">
        <f>W93</f>
        <v>40.126233766233767</v>
      </c>
      <c r="U93" s="19">
        <f>S93-0.36</f>
        <v>30.62</v>
      </c>
      <c r="V93" s="17">
        <f t="shared" ref="V93" si="77">SUM(U93/0.77)</f>
        <v>39.766233766233768</v>
      </c>
      <c r="W93" s="17">
        <f t="shared" ref="W93" si="78">SUM(V93+0.36)</f>
        <v>40.126233766233767</v>
      </c>
      <c r="X93" s="17"/>
    </row>
    <row r="94" spans="1:24" ht="49.9" customHeight="1" x14ac:dyDescent="0.6">
      <c r="A94" s="85"/>
      <c r="B94" s="513" t="s">
        <v>595</v>
      </c>
      <c r="C94" s="514"/>
      <c r="D94" s="514"/>
      <c r="E94" s="514"/>
      <c r="F94" s="514"/>
      <c r="G94" s="515"/>
      <c r="H94" s="19"/>
      <c r="I94" s="17"/>
      <c r="J94" s="17"/>
      <c r="K94" s="17"/>
      <c r="L94" s="17"/>
      <c r="N94" s="85"/>
      <c r="O94" s="513" t="s">
        <v>555</v>
      </c>
      <c r="P94" s="514"/>
      <c r="Q94" s="514"/>
      <c r="R94" s="514"/>
      <c r="S94" s="514"/>
      <c r="T94" s="515"/>
      <c r="U94" s="19"/>
      <c r="V94" s="17"/>
      <c r="W94" s="17"/>
      <c r="X94" s="17"/>
    </row>
    <row r="95" spans="1:24" ht="49.9" customHeight="1" x14ac:dyDescent="0.6">
      <c r="A95" s="121">
        <v>4328</v>
      </c>
      <c r="B95" s="433" t="s">
        <v>96</v>
      </c>
      <c r="C95" s="434"/>
      <c r="D95" s="434"/>
      <c r="E95" s="29"/>
      <c r="F95" s="24">
        <v>32.99</v>
      </c>
      <c r="G95" s="54">
        <f>J95</f>
        <v>42.736623376623378</v>
      </c>
      <c r="H95" s="19">
        <f t="shared" ref="H95" si="79">F95-0.36</f>
        <v>32.630000000000003</v>
      </c>
      <c r="I95" s="17">
        <f t="shared" ref="I95" si="80">SUM(H95/0.77)</f>
        <v>42.376623376623378</v>
      </c>
      <c r="J95" s="17">
        <f t="shared" ref="J95" si="81">SUM(I95+0.36)</f>
        <v>42.736623376623378</v>
      </c>
      <c r="K95" s="17"/>
      <c r="L95" s="17"/>
      <c r="N95" s="121">
        <v>1138</v>
      </c>
      <c r="O95" s="28" t="s">
        <v>29</v>
      </c>
      <c r="P95" s="27"/>
      <c r="Q95" s="69"/>
      <c r="R95" s="24"/>
      <c r="S95" s="24">
        <v>30.98</v>
      </c>
      <c r="T95" s="24">
        <f>W95</f>
        <v>40.126233766233767</v>
      </c>
      <c r="U95" s="19">
        <f>S95-0.36</f>
        <v>30.62</v>
      </c>
      <c r="V95" s="17">
        <f t="shared" ref="V95" si="82">SUM(U95/0.77)</f>
        <v>39.766233766233768</v>
      </c>
      <c r="W95" s="17">
        <f t="shared" ref="W95" si="83">SUM(V95+0.36)</f>
        <v>40.126233766233767</v>
      </c>
      <c r="X95" s="17"/>
    </row>
    <row r="96" spans="1:24" ht="49.9" customHeight="1" x14ac:dyDescent="0.6">
      <c r="A96" s="85"/>
      <c r="B96" s="91" t="s">
        <v>360</v>
      </c>
      <c r="C96" s="234"/>
      <c r="D96" s="234"/>
      <c r="E96" s="234"/>
      <c r="F96" s="234"/>
      <c r="G96" s="304"/>
      <c r="H96" s="19">
        <f t="shared" ref="H96" si="84">F96-0.36</f>
        <v>-0.36</v>
      </c>
      <c r="I96" s="17">
        <f t="shared" ref="I96" si="85">SUM(H96/0.77)</f>
        <v>-0.46753246753246752</v>
      </c>
      <c r="J96" s="17">
        <f t="shared" ref="J96" si="86">SUM(I96+0.36)</f>
        <v>-0.10753246753246753</v>
      </c>
      <c r="K96" s="17"/>
      <c r="L96" s="17"/>
      <c r="N96" s="85"/>
      <c r="O96" s="140" t="s">
        <v>391</v>
      </c>
      <c r="P96" s="139"/>
      <c r="Q96" s="139"/>
      <c r="R96" s="139"/>
      <c r="S96" s="139"/>
      <c r="T96" s="305"/>
      <c r="U96" s="19">
        <f>S96-0.36</f>
        <v>-0.36</v>
      </c>
      <c r="V96" s="17">
        <f t="shared" si="65"/>
        <v>-0.46753246753246752</v>
      </c>
      <c r="W96" s="17">
        <f t="shared" si="66"/>
        <v>-0.10753246753246753</v>
      </c>
      <c r="X96" s="17"/>
    </row>
    <row r="97" spans="1:24" ht="49.9" customHeight="1" x14ac:dyDescent="0.6">
      <c r="A97" s="29">
        <v>4300</v>
      </c>
      <c r="B97" s="518" t="s">
        <v>95</v>
      </c>
      <c r="C97" s="519"/>
      <c r="D97" s="520"/>
      <c r="E97" s="254"/>
      <c r="F97" s="121">
        <v>32.99</v>
      </c>
      <c r="G97" s="136">
        <f>J97</f>
        <v>42.736623376623378</v>
      </c>
      <c r="H97" s="19">
        <f t="shared" ref="H97" si="87">F97-0.36</f>
        <v>32.630000000000003</v>
      </c>
      <c r="I97" s="17">
        <f t="shared" ref="I97" si="88">SUM(H97/0.77)</f>
        <v>42.376623376623378</v>
      </c>
      <c r="J97" s="17">
        <f t="shared" ref="J97" si="89">SUM(I97+0.36)</f>
        <v>42.736623376623378</v>
      </c>
      <c r="K97" s="17"/>
      <c r="L97" s="17"/>
      <c r="N97" s="79">
        <v>1130</v>
      </c>
      <c r="O97" s="51" t="s">
        <v>29</v>
      </c>
      <c r="P97" s="50"/>
      <c r="Q97" s="53"/>
      <c r="R97" s="79"/>
      <c r="S97" s="49">
        <v>30.98</v>
      </c>
      <c r="T97" s="49">
        <f>W97</f>
        <v>40.126233766233767</v>
      </c>
      <c r="U97" s="19">
        <f>S97-0.36</f>
        <v>30.62</v>
      </c>
      <c r="V97" s="17">
        <f t="shared" si="65"/>
        <v>39.766233766233768</v>
      </c>
      <c r="W97" s="17">
        <f t="shared" si="66"/>
        <v>40.126233766233767</v>
      </c>
      <c r="X97" s="17"/>
    </row>
    <row r="98" spans="1:24" ht="49.9" customHeight="1" x14ac:dyDescent="0.6">
      <c r="A98" s="29">
        <v>4303</v>
      </c>
      <c r="B98" s="510" t="s">
        <v>40</v>
      </c>
      <c r="C98" s="510"/>
      <c r="D98" s="510"/>
      <c r="E98" s="29"/>
      <c r="F98" s="24">
        <v>30.99</v>
      </c>
      <c r="G98" s="54">
        <f>J98</f>
        <v>40.139220779220778</v>
      </c>
      <c r="H98" s="19">
        <f>F98-0.36</f>
        <v>30.63</v>
      </c>
      <c r="I98" s="17">
        <f t="shared" ref="I98:I99" si="90">SUM(H98/0.77)</f>
        <v>39.779220779220779</v>
      </c>
      <c r="J98" s="17">
        <f t="shared" ref="J98" si="91">SUM(I98+0.36)</f>
        <v>40.139220779220778</v>
      </c>
      <c r="K98" s="17"/>
      <c r="L98" s="17"/>
      <c r="N98" s="312"/>
      <c r="O98" s="140" t="s">
        <v>154</v>
      </c>
      <c r="P98" s="139"/>
      <c r="Q98" s="139"/>
      <c r="R98" s="139"/>
      <c r="S98" s="139"/>
      <c r="T98" s="305"/>
      <c r="U98" s="19"/>
      <c r="V98" s="17"/>
      <c r="W98" s="17"/>
      <c r="X98" s="17"/>
    </row>
    <row r="99" spans="1:24" ht="49.9" customHeight="1" x14ac:dyDescent="0.6">
      <c r="A99" s="29">
        <v>4304</v>
      </c>
      <c r="B99" s="366" t="s">
        <v>475</v>
      </c>
      <c r="C99" s="366"/>
      <c r="D99" s="366"/>
      <c r="E99" s="29"/>
      <c r="F99" s="24">
        <v>27.5</v>
      </c>
      <c r="G99" s="54">
        <f t="shared" ref="G99" si="92">J99</f>
        <v>35.660519480519483</v>
      </c>
      <c r="H99" s="19">
        <f>F99-0.18</f>
        <v>27.32</v>
      </c>
      <c r="I99" s="17">
        <f t="shared" si="90"/>
        <v>35.480519480519483</v>
      </c>
      <c r="J99" s="17">
        <f>SUM(I99+0.18)</f>
        <v>35.660519480519483</v>
      </c>
      <c r="K99" s="17"/>
      <c r="L99" s="17"/>
      <c r="N99" s="79">
        <v>1135</v>
      </c>
      <c r="O99" s="51" t="s">
        <v>29</v>
      </c>
      <c r="P99" s="50"/>
      <c r="Q99" s="53"/>
      <c r="R99" s="79"/>
      <c r="S99" s="49">
        <v>30.98</v>
      </c>
      <c r="T99" s="49">
        <f>W99</f>
        <v>40.126233766233767</v>
      </c>
      <c r="U99" s="19">
        <f>S99-0.36</f>
        <v>30.62</v>
      </c>
      <c r="V99" s="17">
        <f>SUM(U99/0.77)</f>
        <v>39.766233766233768</v>
      </c>
      <c r="W99" s="17">
        <f>SUM(V99+0.36)</f>
        <v>40.126233766233767</v>
      </c>
      <c r="X99" s="17"/>
    </row>
    <row r="100" spans="1:24" ht="49.9" customHeight="1" x14ac:dyDescent="0.7">
      <c r="A100" s="600" t="s">
        <v>153</v>
      </c>
      <c r="B100" s="601"/>
      <c r="C100" s="601"/>
      <c r="D100" s="601"/>
      <c r="E100" s="601"/>
      <c r="F100" s="601"/>
      <c r="G100" s="611"/>
      <c r="K100" s="17"/>
      <c r="L100" s="17"/>
      <c r="N100" s="85"/>
      <c r="O100" s="140" t="s">
        <v>151</v>
      </c>
      <c r="P100" s="139"/>
      <c r="Q100" s="139"/>
      <c r="R100" s="139"/>
      <c r="S100" s="139"/>
      <c r="T100" s="305"/>
      <c r="U100" s="19"/>
      <c r="V100" s="17"/>
      <c r="W100" s="17"/>
      <c r="X100" s="17"/>
    </row>
    <row r="101" spans="1:24" ht="49.9" customHeight="1" x14ac:dyDescent="0.6">
      <c r="A101" s="85"/>
      <c r="B101" s="140" t="s">
        <v>152</v>
      </c>
      <c r="C101" s="139"/>
      <c r="D101" s="139"/>
      <c r="E101" s="139"/>
      <c r="F101" s="139"/>
      <c r="G101" s="305"/>
      <c r="H101" s="19">
        <f t="shared" ref="H101:H109" si="93">F101-0.36</f>
        <v>-0.36</v>
      </c>
      <c r="I101" s="17">
        <f t="shared" ref="I101:I109" si="94">SUM(H101/0.77)</f>
        <v>-0.46753246753246752</v>
      </c>
      <c r="J101" s="17">
        <f t="shared" ref="J101:J109" si="95">SUM(I101+0.36)</f>
        <v>-0.10753246753246753</v>
      </c>
      <c r="K101" s="17"/>
      <c r="L101" s="17"/>
      <c r="N101" s="29">
        <v>1151</v>
      </c>
      <c r="O101" s="28" t="s">
        <v>55</v>
      </c>
      <c r="P101" s="27"/>
      <c r="Q101" s="42"/>
      <c r="R101" s="24"/>
      <c r="S101" s="24">
        <v>26.98</v>
      </c>
      <c r="T101" s="24">
        <f>W101</f>
        <v>34.931428571428569</v>
      </c>
      <c r="U101" s="19">
        <f>S101-0.36</f>
        <v>26.62</v>
      </c>
      <c r="V101" s="17">
        <f>SUM(U101/0.77)</f>
        <v>34.571428571428569</v>
      </c>
      <c r="W101" s="17">
        <f>SUM(V101+0.36)</f>
        <v>34.931428571428569</v>
      </c>
      <c r="X101" s="17"/>
    </row>
    <row r="102" spans="1:24" ht="49.9" customHeight="1" x14ac:dyDescent="0.6">
      <c r="A102" s="29">
        <v>3405</v>
      </c>
      <c r="B102" s="28" t="s">
        <v>95</v>
      </c>
      <c r="C102" s="27"/>
      <c r="D102" s="42"/>
      <c r="E102" s="29"/>
      <c r="F102" s="24">
        <v>31.98</v>
      </c>
      <c r="G102" s="54">
        <f>J102</f>
        <v>41.424935064935063</v>
      </c>
      <c r="H102" s="19">
        <f t="shared" si="93"/>
        <v>31.62</v>
      </c>
      <c r="I102" s="17">
        <f t="shared" si="94"/>
        <v>41.064935064935064</v>
      </c>
      <c r="J102" s="17">
        <f t="shared" si="95"/>
        <v>41.424935064935063</v>
      </c>
      <c r="K102" s="17"/>
      <c r="L102" s="17"/>
      <c r="N102" s="85"/>
      <c r="O102" s="140" t="s">
        <v>682</v>
      </c>
      <c r="P102" s="139"/>
      <c r="Q102" s="139"/>
      <c r="R102" s="139"/>
      <c r="S102" s="139"/>
      <c r="T102" s="305"/>
      <c r="U102" s="19"/>
      <c r="V102" s="17"/>
      <c r="W102" s="17"/>
      <c r="X102" s="17"/>
    </row>
    <row r="103" spans="1:24" ht="49.9" customHeight="1" x14ac:dyDescent="0.6">
      <c r="A103" s="85"/>
      <c r="B103" s="578" t="s">
        <v>386</v>
      </c>
      <c r="C103" s="579"/>
      <c r="D103" s="579"/>
      <c r="E103" s="579"/>
      <c r="F103" s="579"/>
      <c r="G103" s="580"/>
      <c r="H103" s="19">
        <f t="shared" si="93"/>
        <v>-0.36</v>
      </c>
      <c r="I103" s="17">
        <f t="shared" si="94"/>
        <v>-0.46753246753246752</v>
      </c>
      <c r="J103" s="17">
        <f t="shared" si="95"/>
        <v>-0.10753246753246753</v>
      </c>
      <c r="K103" s="17"/>
      <c r="L103" s="17"/>
      <c r="N103" s="29">
        <v>1152</v>
      </c>
      <c r="O103" s="27" t="s">
        <v>40</v>
      </c>
      <c r="P103" s="27"/>
      <c r="Q103" s="69"/>
      <c r="R103" s="24"/>
      <c r="S103" s="24">
        <v>26.98</v>
      </c>
      <c r="T103" s="24">
        <f>W103</f>
        <v>34.931428571428569</v>
      </c>
      <c r="U103" s="19">
        <f>S103-0.36</f>
        <v>26.62</v>
      </c>
      <c r="V103" s="17">
        <f t="shared" ref="V103" si="96">SUM(U103/0.77)</f>
        <v>34.571428571428569</v>
      </c>
      <c r="W103" s="17">
        <f t="shared" ref="W103" si="97">SUM(V103+0.36)</f>
        <v>34.931428571428569</v>
      </c>
      <c r="X103" s="17"/>
    </row>
    <row r="104" spans="1:24" ht="49.9" customHeight="1" x14ac:dyDescent="0.7">
      <c r="A104" s="75">
        <v>3416</v>
      </c>
      <c r="B104" s="74" t="s">
        <v>101</v>
      </c>
      <c r="C104" s="73"/>
      <c r="D104" s="273"/>
      <c r="E104" s="71"/>
      <c r="F104" s="71">
        <v>28</v>
      </c>
      <c r="G104" s="71">
        <f>J104</f>
        <v>36.256103896103895</v>
      </c>
      <c r="H104" s="19">
        <f t="shared" si="93"/>
        <v>27.64</v>
      </c>
      <c r="I104" s="17">
        <f t="shared" si="94"/>
        <v>35.896103896103895</v>
      </c>
      <c r="J104" s="17">
        <f t="shared" si="95"/>
        <v>36.256103896103895</v>
      </c>
      <c r="K104" s="17"/>
      <c r="L104" s="17"/>
      <c r="N104" s="521" t="s">
        <v>306</v>
      </c>
      <c r="O104" s="522"/>
      <c r="P104" s="522"/>
      <c r="Q104" s="522"/>
      <c r="R104" s="522"/>
      <c r="S104" s="522"/>
      <c r="T104" s="523"/>
      <c r="U104" s="19">
        <f t="shared" ref="U104:U121" si="98">S104-0.36</f>
        <v>-0.36</v>
      </c>
      <c r="V104" s="17">
        <f t="shared" ref="V104:V121" si="99">SUM(U104/0.77)</f>
        <v>-0.46753246753246752</v>
      </c>
      <c r="W104" s="17">
        <f t="shared" ref="W104:W121" si="100">SUM(V104+0.36)</f>
        <v>-0.10753246753246753</v>
      </c>
      <c r="X104" s="17"/>
    </row>
    <row r="105" spans="1:24" ht="49.9" customHeight="1" x14ac:dyDescent="0.6">
      <c r="A105" s="309"/>
      <c r="B105" s="306" t="s">
        <v>387</v>
      </c>
      <c r="C105" s="307"/>
      <c r="D105" s="307"/>
      <c r="E105" s="307"/>
      <c r="F105" s="307"/>
      <c r="G105" s="308"/>
      <c r="H105" s="19"/>
      <c r="I105" s="17"/>
      <c r="J105" s="17"/>
      <c r="K105" s="17"/>
      <c r="L105" s="17"/>
      <c r="N105" s="29">
        <v>511</v>
      </c>
      <c r="O105" s="28" t="s">
        <v>95</v>
      </c>
      <c r="P105" s="27"/>
      <c r="Q105" s="41"/>
      <c r="R105" s="24"/>
      <c r="S105" s="24">
        <v>28.25</v>
      </c>
      <c r="T105" s="24">
        <f>W105</f>
        <v>36.58077922077922</v>
      </c>
      <c r="U105" s="19">
        <f t="shared" si="98"/>
        <v>27.89</v>
      </c>
      <c r="V105" s="17">
        <f t="shared" si="99"/>
        <v>36.220779220779221</v>
      </c>
      <c r="W105" s="17">
        <f t="shared" si="100"/>
        <v>36.58077922077922</v>
      </c>
      <c r="X105" s="17"/>
    </row>
    <row r="106" spans="1:24" ht="49.9" customHeight="1" x14ac:dyDescent="0.6">
      <c r="A106" s="75">
        <v>3407</v>
      </c>
      <c r="B106" s="74" t="s">
        <v>144</v>
      </c>
      <c r="C106" s="73"/>
      <c r="D106" s="273"/>
      <c r="E106" s="71">
        <v>2</v>
      </c>
      <c r="F106" s="71">
        <v>15.99</v>
      </c>
      <c r="G106" s="71">
        <f>J106</f>
        <v>20.685584415584415</v>
      </c>
      <c r="H106" s="19">
        <f>F106-0.27</f>
        <v>15.72</v>
      </c>
      <c r="I106" s="17">
        <f>SUM(H106/0.77)</f>
        <v>20.415584415584416</v>
      </c>
      <c r="J106" s="17">
        <f>SUM(I106+0.27)</f>
        <v>20.685584415584415</v>
      </c>
      <c r="K106" s="17"/>
      <c r="L106" s="17"/>
      <c r="N106" s="29">
        <v>512</v>
      </c>
      <c r="O106" s="28" t="s">
        <v>55</v>
      </c>
      <c r="P106" s="27"/>
      <c r="Q106" s="42"/>
      <c r="R106" s="24">
        <v>2</v>
      </c>
      <c r="S106" s="24">
        <v>20.98</v>
      </c>
      <c r="T106" s="24">
        <f>W106</f>
        <v>27.139220779220778</v>
      </c>
      <c r="U106" s="19">
        <f t="shared" si="98"/>
        <v>20.62</v>
      </c>
      <c r="V106" s="17">
        <f t="shared" si="99"/>
        <v>26.779220779220779</v>
      </c>
      <c r="W106" s="17">
        <f t="shared" si="100"/>
        <v>27.139220779220778</v>
      </c>
      <c r="X106" s="17"/>
    </row>
    <row r="107" spans="1:24" ht="49.9" customHeight="1" x14ac:dyDescent="0.6">
      <c r="A107" s="85"/>
      <c r="B107" s="140" t="s">
        <v>149</v>
      </c>
      <c r="C107" s="139"/>
      <c r="D107" s="139"/>
      <c r="E107" s="139"/>
      <c r="F107" s="139"/>
      <c r="G107" s="305"/>
      <c r="H107" s="19">
        <f t="shared" si="93"/>
        <v>-0.36</v>
      </c>
      <c r="I107" s="17">
        <f t="shared" si="94"/>
        <v>-0.46753246753246752</v>
      </c>
      <c r="J107" s="17">
        <f t="shared" si="95"/>
        <v>-0.10753246753246753</v>
      </c>
      <c r="K107" s="17"/>
      <c r="L107" s="17"/>
      <c r="N107" s="29">
        <v>514</v>
      </c>
      <c r="O107" s="28" t="s">
        <v>79</v>
      </c>
      <c r="P107" s="27"/>
      <c r="Q107" s="42"/>
      <c r="R107" s="24" t="s">
        <v>45</v>
      </c>
      <c r="S107" s="24">
        <v>20.9</v>
      </c>
      <c r="T107" s="24">
        <f>W107</f>
        <v>27.035324675324674</v>
      </c>
      <c r="U107" s="19">
        <f t="shared" si="98"/>
        <v>20.54</v>
      </c>
      <c r="V107" s="17">
        <f t="shared" si="99"/>
        <v>26.675324675324674</v>
      </c>
      <c r="W107" s="17">
        <f t="shared" si="100"/>
        <v>27.035324675324674</v>
      </c>
      <c r="X107" s="17"/>
    </row>
    <row r="108" spans="1:24" ht="49.9" customHeight="1" x14ac:dyDescent="0.7">
      <c r="A108" s="29">
        <v>3400</v>
      </c>
      <c r="B108" s="28" t="s">
        <v>95</v>
      </c>
      <c r="C108" s="27"/>
      <c r="D108" s="42"/>
      <c r="E108" s="29"/>
      <c r="F108" s="24">
        <v>31.98</v>
      </c>
      <c r="G108" s="54">
        <f>J108</f>
        <v>41.424935064935063</v>
      </c>
      <c r="H108" s="19">
        <f t="shared" si="93"/>
        <v>31.62</v>
      </c>
      <c r="I108" s="17">
        <f t="shared" si="94"/>
        <v>41.064935064935064</v>
      </c>
      <c r="J108" s="17">
        <f t="shared" si="95"/>
        <v>41.424935064935063</v>
      </c>
      <c r="K108" s="17"/>
      <c r="L108" s="17"/>
      <c r="N108" s="612" t="s">
        <v>148</v>
      </c>
      <c r="O108" s="612"/>
      <c r="P108" s="612"/>
      <c r="Q108" s="612"/>
      <c r="R108" s="612"/>
      <c r="S108" s="612"/>
      <c r="T108" s="612"/>
      <c r="U108" s="19">
        <f t="shared" si="98"/>
        <v>-0.36</v>
      </c>
      <c r="V108" s="17">
        <f t="shared" si="99"/>
        <v>-0.46753246753246752</v>
      </c>
      <c r="W108" s="17">
        <f t="shared" si="100"/>
        <v>-0.10753246753246753</v>
      </c>
      <c r="X108" s="17"/>
    </row>
    <row r="109" spans="1:24" ht="49.9" customHeight="1" x14ac:dyDescent="0.6">
      <c r="A109" s="75">
        <v>3404</v>
      </c>
      <c r="B109" s="74" t="s">
        <v>101</v>
      </c>
      <c r="C109" s="73"/>
      <c r="D109" s="273"/>
      <c r="E109" s="71"/>
      <c r="F109" s="71">
        <v>28</v>
      </c>
      <c r="G109" s="71">
        <f>J109</f>
        <v>36.256103896103895</v>
      </c>
      <c r="H109" s="19">
        <f t="shared" si="93"/>
        <v>27.64</v>
      </c>
      <c r="I109" s="17">
        <f t="shared" si="94"/>
        <v>35.896103896103895</v>
      </c>
      <c r="J109" s="17">
        <f t="shared" si="95"/>
        <v>36.256103896103895</v>
      </c>
      <c r="K109" s="17"/>
      <c r="L109" s="17"/>
      <c r="N109" s="137"/>
      <c r="O109" s="140" t="s">
        <v>147</v>
      </c>
      <c r="P109" s="139"/>
      <c r="Q109" s="139"/>
      <c r="R109" s="139"/>
      <c r="S109" s="139"/>
      <c r="T109" s="305"/>
      <c r="U109" s="19">
        <f t="shared" si="98"/>
        <v>-0.36</v>
      </c>
      <c r="V109" s="17">
        <f t="shared" si="99"/>
        <v>-0.46753246753246752</v>
      </c>
      <c r="W109" s="17">
        <f t="shared" si="100"/>
        <v>-0.10753246753246753</v>
      </c>
      <c r="X109" s="17"/>
    </row>
    <row r="110" spans="1:24" ht="49.9" customHeight="1" x14ac:dyDescent="0.6">
      <c r="A110" s="75">
        <v>3402</v>
      </c>
      <c r="B110" s="74" t="s">
        <v>144</v>
      </c>
      <c r="C110" s="73"/>
      <c r="D110" s="388"/>
      <c r="E110" s="71">
        <v>2</v>
      </c>
      <c r="F110" s="71">
        <v>15.99</v>
      </c>
      <c r="G110" s="71">
        <f>J110</f>
        <v>20.685584415584415</v>
      </c>
      <c r="H110" s="19">
        <f>F110-0.27</f>
        <v>15.72</v>
      </c>
      <c r="I110" s="17">
        <f>SUM(H110/0.77)</f>
        <v>20.415584415584416</v>
      </c>
      <c r="J110" s="17">
        <f>SUM(I110+0.27)</f>
        <v>20.685584415584415</v>
      </c>
      <c r="K110" s="17"/>
      <c r="L110" s="17"/>
      <c r="N110" s="102">
        <v>3100</v>
      </c>
      <c r="O110" s="100" t="s">
        <v>82</v>
      </c>
      <c r="P110" s="99"/>
      <c r="Q110" s="26"/>
      <c r="R110" s="102"/>
      <c r="S110" s="86">
        <v>22.99</v>
      </c>
      <c r="T110" s="86">
        <f>W110</f>
        <v>29.749610389610385</v>
      </c>
      <c r="U110" s="19">
        <f t="shared" si="98"/>
        <v>22.63</v>
      </c>
      <c r="V110" s="17">
        <f t="shared" si="99"/>
        <v>29.389610389610386</v>
      </c>
      <c r="W110" s="17">
        <f t="shared" si="100"/>
        <v>29.749610389610385</v>
      </c>
      <c r="X110" s="17"/>
    </row>
    <row r="111" spans="1:24" ht="49.9" customHeight="1" x14ac:dyDescent="0.6">
      <c r="A111" s="85"/>
      <c r="B111" s="91" t="s">
        <v>338</v>
      </c>
      <c r="C111" s="234"/>
      <c r="D111" s="234"/>
      <c r="E111" s="234"/>
      <c r="F111" s="234"/>
      <c r="G111" s="304"/>
      <c r="H111" s="19"/>
      <c r="I111" s="17"/>
      <c r="J111" s="17"/>
      <c r="K111" s="17"/>
      <c r="L111" s="17"/>
      <c r="N111" s="29">
        <v>3101</v>
      </c>
      <c r="O111" s="28" t="s">
        <v>95</v>
      </c>
      <c r="P111" s="27"/>
      <c r="Q111" s="42"/>
      <c r="R111" s="29"/>
      <c r="S111" s="24">
        <v>30.98</v>
      </c>
      <c r="T111" s="24">
        <f>W111</f>
        <v>40.126233766233767</v>
      </c>
      <c r="U111" s="19">
        <f t="shared" si="98"/>
        <v>30.62</v>
      </c>
      <c r="V111" s="17">
        <f t="shared" si="99"/>
        <v>39.766233766233768</v>
      </c>
      <c r="W111" s="17">
        <f t="shared" si="100"/>
        <v>40.126233766233767</v>
      </c>
      <c r="X111" s="17"/>
    </row>
    <row r="112" spans="1:24" ht="49.9" customHeight="1" x14ac:dyDescent="0.6">
      <c r="A112" s="29">
        <v>3412</v>
      </c>
      <c r="B112" s="73" t="s">
        <v>109</v>
      </c>
      <c r="C112" s="73"/>
      <c r="D112" s="282"/>
      <c r="E112" s="71">
        <v>2</v>
      </c>
      <c r="F112" s="71">
        <v>26.98</v>
      </c>
      <c r="G112" s="71">
        <f>J112</f>
        <v>34.931428571428569</v>
      </c>
      <c r="H112" s="19">
        <f>F112-0.36</f>
        <v>26.62</v>
      </c>
      <c r="I112" s="17">
        <f t="shared" ref="I112" si="101">SUM(H112/0.77)</f>
        <v>34.571428571428569</v>
      </c>
      <c r="J112" s="17">
        <f t="shared" ref="J112" si="102">SUM(I112+0.36)</f>
        <v>34.931428571428569</v>
      </c>
      <c r="K112" s="17"/>
      <c r="L112" s="17"/>
      <c r="N112" s="29">
        <v>3102</v>
      </c>
      <c r="O112" s="28" t="s">
        <v>55</v>
      </c>
      <c r="P112" s="27"/>
      <c r="Q112" s="42"/>
      <c r="R112" s="24"/>
      <c r="S112" s="24">
        <v>28.98</v>
      </c>
      <c r="T112" s="24">
        <f>W112</f>
        <v>37.528831168831168</v>
      </c>
      <c r="U112" s="19">
        <f t="shared" si="98"/>
        <v>28.62</v>
      </c>
      <c r="V112" s="17">
        <f t="shared" si="99"/>
        <v>37.168831168831169</v>
      </c>
      <c r="W112" s="17">
        <f t="shared" si="100"/>
        <v>37.528831168831168</v>
      </c>
      <c r="X112" s="17"/>
    </row>
    <row r="113" spans="1:24" ht="49.9" customHeight="1" x14ac:dyDescent="0.6">
      <c r="A113" s="281"/>
      <c r="B113" s="514" t="s">
        <v>570</v>
      </c>
      <c r="C113" s="593"/>
      <c r="D113" s="593"/>
      <c r="E113" s="593"/>
      <c r="F113" s="593"/>
      <c r="G113" s="594"/>
      <c r="H113" s="19"/>
      <c r="I113" s="17"/>
      <c r="J113" s="17"/>
      <c r="K113" s="17"/>
      <c r="L113" s="17"/>
      <c r="N113" s="29">
        <v>3103</v>
      </c>
      <c r="O113" s="28" t="s">
        <v>40</v>
      </c>
      <c r="P113" s="27"/>
      <c r="Q113" s="69"/>
      <c r="R113" s="24">
        <v>2</v>
      </c>
      <c r="S113" s="24">
        <v>26.98</v>
      </c>
      <c r="T113" s="24">
        <f>W113</f>
        <v>34.931428571428569</v>
      </c>
      <c r="U113" s="19">
        <f t="shared" si="98"/>
        <v>26.62</v>
      </c>
      <c r="V113" s="17">
        <f t="shared" si="99"/>
        <v>34.571428571428569</v>
      </c>
      <c r="W113" s="17">
        <f t="shared" si="100"/>
        <v>34.931428571428569</v>
      </c>
      <c r="X113" s="17"/>
    </row>
    <row r="114" spans="1:24" ht="49.9" customHeight="1" x14ac:dyDescent="0.6">
      <c r="A114" s="75">
        <v>3435</v>
      </c>
      <c r="B114" s="73" t="s">
        <v>144</v>
      </c>
      <c r="C114" s="73"/>
      <c r="D114" s="421"/>
      <c r="E114" s="71">
        <v>2</v>
      </c>
      <c r="F114" s="71">
        <v>15.99</v>
      </c>
      <c r="G114" s="70">
        <f>J114</f>
        <v>20.685584415584415</v>
      </c>
      <c r="H114" s="19">
        <f>F114-0.27</f>
        <v>15.72</v>
      </c>
      <c r="I114" s="17">
        <f>SUM(H114/0.77)</f>
        <v>20.415584415584416</v>
      </c>
      <c r="J114" s="17">
        <f>SUM(I114+0.27)</f>
        <v>20.685584415584415</v>
      </c>
      <c r="K114" s="17"/>
      <c r="L114" s="17"/>
      <c r="N114" s="85"/>
      <c r="O114" s="513" t="s">
        <v>598</v>
      </c>
      <c r="P114" s="514"/>
      <c r="Q114" s="514"/>
      <c r="R114" s="514"/>
      <c r="S114" s="514"/>
      <c r="T114" s="515"/>
      <c r="U114" s="19"/>
      <c r="V114" s="17"/>
      <c r="W114" s="17"/>
      <c r="X114" s="17"/>
    </row>
    <row r="115" spans="1:24" ht="49.9" customHeight="1" x14ac:dyDescent="0.6">
      <c r="A115" s="85"/>
      <c r="B115" s="140" t="s">
        <v>608</v>
      </c>
      <c r="C115" s="139"/>
      <c r="D115" s="139"/>
      <c r="E115" s="139"/>
      <c r="F115" s="139"/>
      <c r="G115" s="305"/>
      <c r="H115" s="19">
        <f t="shared" ref="H115:H116" si="103">F115-0.36</f>
        <v>-0.36</v>
      </c>
      <c r="I115" s="17">
        <f t="shared" ref="I115:I116" si="104">SUM(H115/0.77)</f>
        <v>-0.46753246753246752</v>
      </c>
      <c r="J115" s="17">
        <f t="shared" ref="J115:J116" si="105">SUM(I115+0.36)</f>
        <v>-0.10753246753246753</v>
      </c>
      <c r="K115" s="17"/>
      <c r="L115" s="17"/>
      <c r="N115" s="29">
        <v>3104</v>
      </c>
      <c r="O115" s="28" t="s">
        <v>40</v>
      </c>
      <c r="P115" s="27"/>
      <c r="Q115" s="69"/>
      <c r="R115" s="24">
        <v>2</v>
      </c>
      <c r="S115" s="24">
        <v>26.98</v>
      </c>
      <c r="T115" s="24">
        <f>W115</f>
        <v>34.931428571428569</v>
      </c>
      <c r="U115" s="19">
        <f t="shared" ref="U115" si="106">S115-0.36</f>
        <v>26.62</v>
      </c>
      <c r="V115" s="17">
        <f t="shared" ref="V115" si="107">SUM(U115/0.77)</f>
        <v>34.571428571428569</v>
      </c>
      <c r="W115" s="17">
        <f t="shared" ref="W115" si="108">SUM(V115+0.36)</f>
        <v>34.931428571428569</v>
      </c>
      <c r="X115" s="17"/>
    </row>
    <row r="116" spans="1:24" ht="49.9" customHeight="1" x14ac:dyDescent="0.6">
      <c r="A116" s="29">
        <v>3447</v>
      </c>
      <c r="B116" s="28" t="s">
        <v>96</v>
      </c>
      <c r="C116" s="27"/>
      <c r="D116" s="42"/>
      <c r="E116" s="29"/>
      <c r="F116" s="24">
        <v>31.98</v>
      </c>
      <c r="G116" s="54">
        <f>J116</f>
        <v>41.424935064935063</v>
      </c>
      <c r="H116" s="19">
        <f t="shared" si="103"/>
        <v>31.62</v>
      </c>
      <c r="I116" s="17">
        <f t="shared" si="104"/>
        <v>41.064935064935064</v>
      </c>
      <c r="J116" s="17">
        <f t="shared" si="105"/>
        <v>41.424935064935063</v>
      </c>
      <c r="K116" s="17"/>
      <c r="L116" s="17"/>
      <c r="N116" s="85"/>
      <c r="O116" s="140" t="s">
        <v>364</v>
      </c>
      <c r="P116" s="139"/>
      <c r="Q116" s="139"/>
      <c r="R116" s="139"/>
      <c r="S116" s="139"/>
      <c r="T116" s="305"/>
      <c r="U116" s="19">
        <f t="shared" si="98"/>
        <v>-0.36</v>
      </c>
      <c r="V116" s="17">
        <f t="shared" si="99"/>
        <v>-0.46753246753246752</v>
      </c>
      <c r="W116" s="17">
        <f t="shared" si="100"/>
        <v>-0.10753246753246753</v>
      </c>
      <c r="X116" s="17"/>
    </row>
    <row r="117" spans="1:24" ht="49.9" customHeight="1" x14ac:dyDescent="0.6">
      <c r="A117" s="436"/>
      <c r="B117" s="514" t="s">
        <v>589</v>
      </c>
      <c r="C117" s="597"/>
      <c r="D117" s="597"/>
      <c r="E117" s="597"/>
      <c r="F117" s="597"/>
      <c r="G117" s="598"/>
      <c r="H117" s="19"/>
      <c r="I117" s="17"/>
      <c r="J117" s="17"/>
      <c r="K117" s="17"/>
      <c r="L117" s="17"/>
      <c r="N117" s="29">
        <v>3116</v>
      </c>
      <c r="O117" s="28" t="s">
        <v>29</v>
      </c>
      <c r="P117" s="27"/>
      <c r="Q117" s="42"/>
      <c r="R117" s="29"/>
      <c r="S117" s="24">
        <v>30.98</v>
      </c>
      <c r="T117" s="24">
        <f>W117</f>
        <v>40.126233766233767</v>
      </c>
      <c r="U117" s="19">
        <f t="shared" si="98"/>
        <v>30.62</v>
      </c>
      <c r="V117" s="17">
        <f t="shared" si="99"/>
        <v>39.766233766233768</v>
      </c>
      <c r="W117" s="17">
        <f t="shared" si="100"/>
        <v>40.126233766233767</v>
      </c>
      <c r="X117" s="17"/>
    </row>
    <row r="118" spans="1:24" ht="49.9" customHeight="1" x14ac:dyDescent="0.6">
      <c r="A118" s="29">
        <v>3419</v>
      </c>
      <c r="B118" s="27" t="s">
        <v>40</v>
      </c>
      <c r="C118" s="27"/>
      <c r="D118" s="437"/>
      <c r="E118" s="24"/>
      <c r="F118" s="24">
        <v>26.98</v>
      </c>
      <c r="G118" s="54">
        <f>J118</f>
        <v>34.931428571428569</v>
      </c>
      <c r="H118" s="19">
        <f>F118-0.36</f>
        <v>26.62</v>
      </c>
      <c r="I118" s="17">
        <f t="shared" ref="I118" si="109">SUM(H118/0.77)</f>
        <v>34.571428571428569</v>
      </c>
      <c r="J118" s="17">
        <f t="shared" ref="J118" si="110">SUM(I118+0.36)</f>
        <v>34.931428571428569</v>
      </c>
      <c r="K118" s="17"/>
      <c r="L118" s="17"/>
      <c r="N118" s="29">
        <v>3117</v>
      </c>
      <c r="O118" s="28" t="s">
        <v>55</v>
      </c>
      <c r="P118" s="27"/>
      <c r="Q118" s="384"/>
      <c r="R118" s="24"/>
      <c r="S118" s="24">
        <v>28.98</v>
      </c>
      <c r="T118" s="24">
        <f>W118</f>
        <v>37.528831168831168</v>
      </c>
      <c r="U118" s="19">
        <f t="shared" si="98"/>
        <v>28.62</v>
      </c>
      <c r="V118" s="17">
        <f t="shared" si="99"/>
        <v>37.168831168831169</v>
      </c>
      <c r="W118" s="17">
        <f t="shared" si="100"/>
        <v>37.528831168831168</v>
      </c>
      <c r="X118" s="17"/>
    </row>
    <row r="119" spans="1:24" ht="49.9" customHeight="1" x14ac:dyDescent="0.7">
      <c r="A119" s="521" t="s">
        <v>146</v>
      </c>
      <c r="B119" s="522"/>
      <c r="C119" s="522"/>
      <c r="D119" s="522"/>
      <c r="E119" s="522"/>
      <c r="F119" s="522"/>
      <c r="G119" s="338"/>
      <c r="H119" s="19"/>
      <c r="I119" s="17"/>
      <c r="J119" s="17"/>
      <c r="K119" s="17"/>
      <c r="L119" s="17"/>
      <c r="N119" s="313"/>
      <c r="O119" s="140" t="s">
        <v>365</v>
      </c>
      <c r="P119" s="139"/>
      <c r="Q119" s="139"/>
      <c r="R119" s="139"/>
      <c r="S119" s="139"/>
      <c r="T119" s="305"/>
      <c r="U119" s="19">
        <f t="shared" si="98"/>
        <v>-0.36</v>
      </c>
      <c r="V119" s="17">
        <f t="shared" si="99"/>
        <v>-0.46753246753246752</v>
      </c>
      <c r="W119" s="17">
        <f t="shared" si="100"/>
        <v>-0.10753246753246753</v>
      </c>
      <c r="X119" s="17"/>
    </row>
    <row r="120" spans="1:24" ht="49.9" customHeight="1" x14ac:dyDescent="0.6">
      <c r="A120" s="309"/>
      <c r="B120" s="513" t="s">
        <v>485</v>
      </c>
      <c r="C120" s="597"/>
      <c r="D120" s="597"/>
      <c r="E120" s="597"/>
      <c r="F120" s="597"/>
      <c r="G120" s="598"/>
      <c r="H120" s="19"/>
      <c r="I120" s="17"/>
      <c r="J120" s="17"/>
      <c r="K120" s="17"/>
      <c r="L120" s="17"/>
      <c r="N120" s="29">
        <v>3111</v>
      </c>
      <c r="O120" s="28" t="s">
        <v>95</v>
      </c>
      <c r="P120" s="27"/>
      <c r="Q120" s="42"/>
      <c r="R120" s="29"/>
      <c r="S120" s="24">
        <v>30.98</v>
      </c>
      <c r="T120" s="24">
        <f>W120</f>
        <v>40.126233766233767</v>
      </c>
      <c r="U120" s="19">
        <f t="shared" si="98"/>
        <v>30.62</v>
      </c>
      <c r="V120" s="17">
        <f t="shared" si="99"/>
        <v>39.766233766233768</v>
      </c>
      <c r="W120" s="17">
        <f t="shared" si="100"/>
        <v>40.126233766233767</v>
      </c>
      <c r="X120" s="17"/>
    </row>
    <row r="121" spans="1:24" ht="49.9" customHeight="1" x14ac:dyDescent="0.6">
      <c r="A121" s="29">
        <v>1567</v>
      </c>
      <c r="B121" s="28" t="s">
        <v>96</v>
      </c>
      <c r="C121" s="27"/>
      <c r="D121" s="69"/>
      <c r="E121" s="29"/>
      <c r="F121" s="24">
        <v>38</v>
      </c>
      <c r="G121" s="54">
        <f>J121</f>
        <v>49.243116883116883</v>
      </c>
      <c r="H121" s="19">
        <f t="shared" ref="H121" si="111">F121-0.36</f>
        <v>37.64</v>
      </c>
      <c r="I121" s="17">
        <f t="shared" ref="I121" si="112">SUM(H121/0.77)</f>
        <v>48.883116883116884</v>
      </c>
      <c r="J121" s="17">
        <f t="shared" ref="J121" si="113">SUM(I121+0.36)</f>
        <v>49.243116883116883</v>
      </c>
      <c r="K121" s="17"/>
      <c r="L121" s="17"/>
      <c r="N121" s="29">
        <v>3112</v>
      </c>
      <c r="O121" s="28" t="s">
        <v>55</v>
      </c>
      <c r="P121" s="27"/>
      <c r="Q121" s="42"/>
      <c r="R121" s="24"/>
      <c r="S121" s="24">
        <v>28.98</v>
      </c>
      <c r="T121" s="24">
        <f>W121</f>
        <v>37.528831168831168</v>
      </c>
      <c r="U121" s="19">
        <f t="shared" si="98"/>
        <v>28.62</v>
      </c>
      <c r="V121" s="17">
        <f t="shared" si="99"/>
        <v>37.168831168831169</v>
      </c>
      <c r="W121" s="17">
        <f t="shared" si="100"/>
        <v>37.528831168831168</v>
      </c>
      <c r="X121" s="17"/>
    </row>
    <row r="122" spans="1:24" ht="49.9" customHeight="1" x14ac:dyDescent="0.6">
      <c r="A122" s="85"/>
      <c r="B122" s="140" t="s">
        <v>361</v>
      </c>
      <c r="C122" s="139"/>
      <c r="D122" s="139"/>
      <c r="E122" s="139"/>
      <c r="F122" s="139"/>
      <c r="G122" s="305"/>
      <c r="H122" s="19">
        <f t="shared" ref="H122:H125" si="114">F122-0.36</f>
        <v>-0.36</v>
      </c>
      <c r="I122" s="17">
        <f t="shared" ref="I122:I130" si="115">SUM(H122/0.77)</f>
        <v>-0.46753246753246752</v>
      </c>
      <c r="J122" s="17">
        <f t="shared" ref="J122:J130" si="116">SUM(I122+0.36)</f>
        <v>-0.10753246753246753</v>
      </c>
      <c r="K122" s="17"/>
      <c r="L122" s="17"/>
      <c r="N122" s="313"/>
      <c r="O122" s="140" t="s">
        <v>346</v>
      </c>
      <c r="P122" s="139"/>
      <c r="Q122" s="139"/>
      <c r="R122" s="139"/>
      <c r="S122" s="139"/>
      <c r="T122" s="305"/>
      <c r="U122" s="19">
        <f>S122-0.36</f>
        <v>-0.36</v>
      </c>
      <c r="V122" s="17">
        <f>SUM(U122/0.77)</f>
        <v>-0.46753246753246752</v>
      </c>
      <c r="W122" s="17">
        <f>SUM(V122+0.36)</f>
        <v>-0.10753246753246753</v>
      </c>
      <c r="X122" s="17"/>
    </row>
    <row r="123" spans="1:24" ht="49.9" customHeight="1" x14ac:dyDescent="0.6">
      <c r="A123" s="29">
        <v>1560</v>
      </c>
      <c r="B123" s="28" t="s">
        <v>95</v>
      </c>
      <c r="C123" s="27"/>
      <c r="D123" s="26"/>
      <c r="E123" s="29"/>
      <c r="F123" s="24">
        <v>38</v>
      </c>
      <c r="G123" s="54">
        <f>J123</f>
        <v>49.243116883116883</v>
      </c>
      <c r="H123" s="19">
        <f t="shared" si="114"/>
        <v>37.64</v>
      </c>
      <c r="I123" s="17">
        <f t="shared" si="115"/>
        <v>48.883116883116884</v>
      </c>
      <c r="J123" s="17">
        <f t="shared" si="116"/>
        <v>49.243116883116883</v>
      </c>
      <c r="K123" s="17"/>
      <c r="L123" s="17"/>
      <c r="N123" s="29">
        <v>3174</v>
      </c>
      <c r="O123" s="28" t="s">
        <v>95</v>
      </c>
      <c r="P123" s="27"/>
      <c r="Q123" s="42"/>
      <c r="R123" s="24"/>
      <c r="S123" s="24">
        <v>36</v>
      </c>
      <c r="T123" s="24">
        <f>W123</f>
        <v>46.645714285714284</v>
      </c>
      <c r="U123" s="19">
        <f>S123-0.36</f>
        <v>35.64</v>
      </c>
      <c r="V123" s="17">
        <f>SUM(U123/0.77)</f>
        <v>46.285714285714285</v>
      </c>
      <c r="W123" s="17">
        <f>SUM(V123+0.36)</f>
        <v>46.645714285714284</v>
      </c>
      <c r="X123" s="17"/>
    </row>
    <row r="124" spans="1:24" ht="49.9" customHeight="1" x14ac:dyDescent="0.6">
      <c r="A124" s="29">
        <v>1561</v>
      </c>
      <c r="B124" s="28" t="s">
        <v>55</v>
      </c>
      <c r="C124" s="27"/>
      <c r="D124" s="42"/>
      <c r="E124" s="29"/>
      <c r="F124" s="24">
        <v>29.98</v>
      </c>
      <c r="G124" s="54">
        <f>J124</f>
        <v>38.827532467532464</v>
      </c>
      <c r="H124" s="19">
        <f t="shared" si="114"/>
        <v>29.62</v>
      </c>
      <c r="I124" s="17">
        <f t="shared" si="115"/>
        <v>38.467532467532465</v>
      </c>
      <c r="J124" s="17">
        <f t="shared" si="116"/>
        <v>38.827532467532464</v>
      </c>
      <c r="K124" s="17"/>
      <c r="L124" s="17"/>
      <c r="N124" s="85"/>
      <c r="O124" s="513" t="s">
        <v>581</v>
      </c>
      <c r="P124" s="516"/>
      <c r="Q124" s="516"/>
      <c r="R124" s="516"/>
      <c r="S124" s="516"/>
      <c r="T124" s="517"/>
      <c r="U124" s="19"/>
      <c r="V124" s="17"/>
      <c r="W124" s="17"/>
      <c r="X124" s="17"/>
    </row>
    <row r="125" spans="1:24" ht="49.9" customHeight="1" x14ac:dyDescent="0.6">
      <c r="A125" s="75">
        <v>1562</v>
      </c>
      <c r="B125" s="74" t="s">
        <v>40</v>
      </c>
      <c r="C125" s="73"/>
      <c r="D125" s="72"/>
      <c r="E125" s="75"/>
      <c r="F125" s="71">
        <v>29.98</v>
      </c>
      <c r="G125" s="70">
        <f>J125</f>
        <v>38.827532467532464</v>
      </c>
      <c r="H125" s="19">
        <f t="shared" si="114"/>
        <v>29.62</v>
      </c>
      <c r="I125" s="17">
        <f t="shared" si="115"/>
        <v>38.467532467532465</v>
      </c>
      <c r="J125" s="17">
        <f t="shared" si="116"/>
        <v>38.827532467532464</v>
      </c>
      <c r="K125" s="17"/>
      <c r="L125" s="17"/>
      <c r="N125" s="29">
        <v>3172</v>
      </c>
      <c r="O125" s="28" t="s">
        <v>109</v>
      </c>
      <c r="P125" s="27"/>
      <c r="Q125" s="69"/>
      <c r="R125" s="24"/>
      <c r="S125" s="24">
        <v>29.98</v>
      </c>
      <c r="T125" s="24">
        <f>W125</f>
        <v>38.827532467532464</v>
      </c>
      <c r="U125" s="19">
        <f>S125-0.36</f>
        <v>29.62</v>
      </c>
      <c r="V125" s="17">
        <f t="shared" ref="V125" si="117">SUM(U125/0.77)</f>
        <v>38.467532467532465</v>
      </c>
      <c r="W125" s="17">
        <f t="shared" ref="W125" si="118">SUM(V125+0.36)</f>
        <v>38.827532467532464</v>
      </c>
      <c r="X125" s="17"/>
    </row>
    <row r="126" spans="1:24" ht="49.9" customHeight="1" x14ac:dyDescent="0.6">
      <c r="A126" s="430"/>
      <c r="B126" s="514" t="s">
        <v>594</v>
      </c>
      <c r="C126" s="572"/>
      <c r="D126" s="572"/>
      <c r="E126" s="572"/>
      <c r="F126" s="572"/>
      <c r="G126" s="573"/>
      <c r="H126" s="19"/>
      <c r="I126" s="17"/>
      <c r="J126" s="17"/>
      <c r="K126" s="17"/>
      <c r="L126" s="17"/>
      <c r="N126" s="85"/>
      <c r="O126" s="306" t="s">
        <v>145</v>
      </c>
      <c r="P126" s="307"/>
      <c r="Q126" s="307"/>
      <c r="R126" s="307"/>
      <c r="S126" s="307"/>
      <c r="T126" s="308"/>
      <c r="U126" s="19"/>
      <c r="V126" s="17"/>
      <c r="W126" s="17"/>
      <c r="X126" s="17"/>
    </row>
    <row r="127" spans="1:24" ht="49.9" customHeight="1" x14ac:dyDescent="0.6">
      <c r="A127" s="29">
        <v>1588</v>
      </c>
      <c r="B127" s="50" t="s">
        <v>96</v>
      </c>
      <c r="C127" s="288"/>
      <c r="D127" s="330"/>
      <c r="E127" s="75"/>
      <c r="F127" s="24">
        <v>33.979999999999997</v>
      </c>
      <c r="G127" s="54">
        <f>J127</f>
        <v>44.022337662337655</v>
      </c>
      <c r="H127" s="19">
        <f t="shared" ref="H127" si="119">F127-0.36</f>
        <v>33.619999999999997</v>
      </c>
      <c r="I127" s="17">
        <f t="shared" ref="I127" si="120">SUM(H127/0.77)</f>
        <v>43.662337662337656</v>
      </c>
      <c r="J127" s="17">
        <f t="shared" ref="J127" si="121">SUM(I127+0.36)</f>
        <v>44.022337662337655</v>
      </c>
      <c r="K127" s="17"/>
      <c r="L127" s="17"/>
      <c r="M127" s="14"/>
      <c r="N127" s="121">
        <v>3186</v>
      </c>
      <c r="O127" s="28" t="s">
        <v>144</v>
      </c>
      <c r="P127" s="27"/>
      <c r="Q127" s="42"/>
      <c r="R127" s="24">
        <v>5</v>
      </c>
      <c r="S127" s="24">
        <v>14.99</v>
      </c>
      <c r="T127" s="24">
        <f>W127</f>
        <v>19.386883116883116</v>
      </c>
      <c r="U127" s="19">
        <f>S127-0.27</f>
        <v>14.72</v>
      </c>
      <c r="V127" s="17">
        <f>SUM(U127/0.77)</f>
        <v>19.116883116883116</v>
      </c>
      <c r="W127" s="17">
        <f>SUM(V127+0.27)</f>
        <v>19.386883116883116</v>
      </c>
      <c r="X127" s="17"/>
    </row>
    <row r="128" spans="1:24" ht="49.9" customHeight="1" x14ac:dyDescent="0.6">
      <c r="A128" s="311"/>
      <c r="B128" s="511" t="s">
        <v>588</v>
      </c>
      <c r="C128" s="595"/>
      <c r="D128" s="595"/>
      <c r="E128" s="595"/>
      <c r="F128" s="595"/>
      <c r="G128" s="596"/>
      <c r="H128" s="19"/>
      <c r="I128" s="17"/>
      <c r="J128" s="17"/>
      <c r="K128" s="17"/>
      <c r="L128" s="17"/>
      <c r="N128" s="126"/>
      <c r="O128" s="91" t="s">
        <v>296</v>
      </c>
      <c r="P128" s="234"/>
      <c r="Q128" s="234"/>
      <c r="R128" s="234"/>
      <c r="S128" s="234"/>
      <c r="T128" s="304"/>
      <c r="U128" s="19"/>
      <c r="V128" s="17"/>
      <c r="W128" s="17"/>
      <c r="X128" s="17"/>
    </row>
    <row r="129" spans="1:24" ht="49.9" customHeight="1" x14ac:dyDescent="0.6">
      <c r="A129" s="29">
        <v>1599</v>
      </c>
      <c r="B129" s="518" t="s">
        <v>40</v>
      </c>
      <c r="C129" s="519"/>
      <c r="D129" s="519"/>
      <c r="E129" s="24">
        <v>2</v>
      </c>
      <c r="F129" s="24">
        <v>27.98</v>
      </c>
      <c r="G129" s="54">
        <f>J129</f>
        <v>36.230129870129872</v>
      </c>
      <c r="H129" s="385">
        <f t="shared" ref="H129" si="122">F129-0.36</f>
        <v>27.62</v>
      </c>
      <c r="I129" s="386">
        <f t="shared" ref="I129" si="123">SUM(H129/0.77)</f>
        <v>35.870129870129873</v>
      </c>
      <c r="J129" s="386">
        <f t="shared" ref="J129" si="124">SUM(I129+0.36)</f>
        <v>36.230129870129872</v>
      </c>
      <c r="K129" s="17"/>
      <c r="L129" s="17"/>
      <c r="N129" s="29">
        <v>3122</v>
      </c>
      <c r="O129" s="28" t="s">
        <v>40</v>
      </c>
      <c r="P129" s="27"/>
      <c r="Q129" s="384"/>
      <c r="R129" s="24">
        <v>2</v>
      </c>
      <c r="S129" s="24">
        <v>26.98</v>
      </c>
      <c r="T129" s="24">
        <f>W129</f>
        <v>34.931428571428569</v>
      </c>
      <c r="U129" s="19">
        <f t="shared" ref="U129" si="125">S129-0.36</f>
        <v>26.62</v>
      </c>
      <c r="V129" s="17">
        <f t="shared" ref="V129" si="126">SUM(U129/0.77)</f>
        <v>34.571428571428569</v>
      </c>
      <c r="W129" s="17">
        <f t="shared" ref="W129" si="127">SUM(V129+0.36)</f>
        <v>34.931428571428569</v>
      </c>
      <c r="X129" s="17"/>
    </row>
    <row r="130" spans="1:24" ht="49.9" customHeight="1" x14ac:dyDescent="0.7">
      <c r="A130" s="600" t="s">
        <v>143</v>
      </c>
      <c r="B130" s="601"/>
      <c r="C130" s="601"/>
      <c r="D130" s="601"/>
      <c r="E130" s="602"/>
      <c r="F130" s="135"/>
      <c r="G130" s="134"/>
      <c r="H130" s="19" t="e">
        <f>#REF!-0.36</f>
        <v>#REF!</v>
      </c>
      <c r="I130" s="17" t="e">
        <f t="shared" si="115"/>
        <v>#REF!</v>
      </c>
      <c r="J130" s="17" t="e">
        <f t="shared" si="116"/>
        <v>#REF!</v>
      </c>
      <c r="K130" s="17"/>
      <c r="L130" s="17"/>
      <c r="N130" s="85"/>
      <c r="O130" s="513" t="s">
        <v>570</v>
      </c>
      <c r="P130" s="514"/>
      <c r="Q130" s="514"/>
      <c r="R130" s="514"/>
      <c r="S130" s="514"/>
      <c r="T130" s="515"/>
      <c r="U130" s="19"/>
      <c r="V130" s="17"/>
      <c r="W130" s="17"/>
      <c r="X130" s="17"/>
    </row>
    <row r="131" spans="1:24" ht="49.9" customHeight="1" x14ac:dyDescent="0.7">
      <c r="A131" s="422"/>
      <c r="B131" s="575" t="s">
        <v>571</v>
      </c>
      <c r="C131" s="576"/>
      <c r="D131" s="576"/>
      <c r="E131" s="576"/>
      <c r="F131" s="576"/>
      <c r="G131" s="577"/>
      <c r="H131" s="332"/>
      <c r="I131" s="333"/>
      <c r="J131" s="333"/>
      <c r="K131" s="17"/>
      <c r="L131" s="17"/>
      <c r="N131" s="29">
        <v>3143</v>
      </c>
      <c r="O131" s="28" t="s">
        <v>29</v>
      </c>
      <c r="P131" s="27"/>
      <c r="Q131" s="437"/>
      <c r="R131" s="24"/>
      <c r="S131" s="24">
        <v>30.98</v>
      </c>
      <c r="T131" s="24">
        <f>W131</f>
        <v>40.126233766233767</v>
      </c>
      <c r="U131" s="19">
        <f t="shared" ref="U131" si="128">S131-0.36</f>
        <v>30.62</v>
      </c>
      <c r="V131" s="17">
        <f t="shared" ref="V131" si="129">SUM(U131/0.77)</f>
        <v>39.766233766233768</v>
      </c>
      <c r="W131" s="17">
        <f t="shared" ref="W131" si="130">SUM(V131+0.36)</f>
        <v>40.126233766233767</v>
      </c>
      <c r="X131" s="17"/>
    </row>
    <row r="132" spans="1:24" ht="49.9" customHeight="1" x14ac:dyDescent="0.6">
      <c r="A132" s="277">
        <v>1642</v>
      </c>
      <c r="B132" s="574" t="s">
        <v>109</v>
      </c>
      <c r="C132" s="574"/>
      <c r="D132" s="574"/>
      <c r="E132" s="275">
        <v>4</v>
      </c>
      <c r="F132" s="275">
        <v>26.98</v>
      </c>
      <c r="G132" s="275">
        <v>34.9</v>
      </c>
      <c r="H132" s="332">
        <f>F132-0.36</f>
        <v>26.62</v>
      </c>
      <c r="I132" s="333">
        <f>SUM(H132/0.77)</f>
        <v>34.571428571428569</v>
      </c>
      <c r="J132" s="333">
        <f>SUM(I132+0.36)</f>
        <v>34.931428571428569</v>
      </c>
      <c r="K132" s="17"/>
      <c r="L132" s="17"/>
      <c r="N132" s="85"/>
      <c r="O132" s="140" t="s">
        <v>142</v>
      </c>
      <c r="P132" s="139"/>
      <c r="Q132" s="139"/>
      <c r="R132" s="139"/>
      <c r="S132" s="139"/>
      <c r="T132" s="305"/>
      <c r="U132" s="19">
        <f t="shared" ref="U132:U133" si="131">S132-0.36</f>
        <v>-0.36</v>
      </c>
      <c r="V132" s="17">
        <f t="shared" ref="V132:V133" si="132">SUM(U132/0.77)</f>
        <v>-0.46753246753246752</v>
      </c>
      <c r="W132" s="17">
        <f t="shared" ref="W132:W133" si="133">SUM(V132+0.36)</f>
        <v>-0.10753246753246753</v>
      </c>
      <c r="X132" s="17"/>
    </row>
    <row r="133" spans="1:24" ht="49.9" customHeight="1" x14ac:dyDescent="0.6">
      <c r="A133" s="249"/>
      <c r="B133" s="39" t="s">
        <v>388</v>
      </c>
      <c r="C133" s="38"/>
      <c r="D133" s="38"/>
      <c r="E133" s="38"/>
      <c r="F133" s="38"/>
      <c r="G133" s="310"/>
      <c r="H133" s="19">
        <f>F133-0.36</f>
        <v>-0.36</v>
      </c>
      <c r="I133" s="17">
        <f>SUM(H133/0.77)</f>
        <v>-0.46753246753246752</v>
      </c>
      <c r="J133" s="17">
        <f>SUM(I133+0.36)</f>
        <v>-0.10753246753246753</v>
      </c>
      <c r="K133" s="17"/>
      <c r="L133" s="17"/>
      <c r="N133" s="29">
        <v>3162</v>
      </c>
      <c r="O133" s="28" t="s">
        <v>55</v>
      </c>
      <c r="P133" s="27"/>
      <c r="Q133" s="384"/>
      <c r="R133" s="24">
        <v>2</v>
      </c>
      <c r="S133" s="24">
        <v>26.98</v>
      </c>
      <c r="T133" s="24">
        <f>W133</f>
        <v>34.931428571428569</v>
      </c>
      <c r="U133" s="19">
        <f t="shared" si="131"/>
        <v>26.62</v>
      </c>
      <c r="V133" s="17">
        <f t="shared" si="132"/>
        <v>34.571428571428569</v>
      </c>
      <c r="W133" s="17">
        <f t="shared" si="133"/>
        <v>34.931428571428569</v>
      </c>
      <c r="X133" s="17"/>
    </row>
    <row r="134" spans="1:24" ht="49.9" customHeight="1" x14ac:dyDescent="0.6">
      <c r="A134" s="75">
        <v>1601</v>
      </c>
      <c r="B134" s="74" t="s">
        <v>109</v>
      </c>
      <c r="C134" s="73"/>
      <c r="D134" s="274"/>
      <c r="E134" s="275">
        <v>4</v>
      </c>
      <c r="F134" s="275">
        <v>26.98</v>
      </c>
      <c r="G134" s="276">
        <v>34.9</v>
      </c>
      <c r="H134" s="19">
        <f>F134-0.36</f>
        <v>26.62</v>
      </c>
      <c r="I134" s="17">
        <f>SUM(H134/0.77)</f>
        <v>34.571428571428569</v>
      </c>
      <c r="J134" s="17">
        <f>SUM(I134+0.36)</f>
        <v>34.931428571428569</v>
      </c>
      <c r="K134" s="17"/>
      <c r="L134" s="17"/>
      <c r="N134" s="85"/>
      <c r="O134" s="140" t="s">
        <v>311</v>
      </c>
      <c r="P134" s="139"/>
      <c r="Q134" s="139"/>
      <c r="R134" s="139"/>
      <c r="S134" s="139"/>
      <c r="T134" s="305"/>
      <c r="U134" s="19"/>
      <c r="V134" s="17"/>
      <c r="W134" s="17"/>
      <c r="X134" s="17"/>
    </row>
    <row r="135" spans="1:24" ht="49.9" customHeight="1" x14ac:dyDescent="0.7">
      <c r="A135" s="600" t="s">
        <v>141</v>
      </c>
      <c r="B135" s="601"/>
      <c r="C135" s="601"/>
      <c r="D135" s="601"/>
      <c r="E135" s="603"/>
      <c r="F135" s="135"/>
      <c r="G135" s="134"/>
      <c r="H135" s="19" t="e">
        <f>#REF!-0.36</f>
        <v>#REF!</v>
      </c>
      <c r="I135" s="17" t="e">
        <f t="shared" ref="I135:I142" si="134">SUM(H135/0.77)</f>
        <v>#REF!</v>
      </c>
      <c r="J135" s="17" t="e">
        <f t="shared" ref="J135:J142" si="135">SUM(I135+0.36)</f>
        <v>#REF!</v>
      </c>
      <c r="K135" s="17"/>
      <c r="L135" s="17"/>
      <c r="N135" s="29">
        <v>3165</v>
      </c>
      <c r="O135" s="28" t="s">
        <v>40</v>
      </c>
      <c r="P135" s="27"/>
      <c r="Q135" s="384"/>
      <c r="R135" s="24">
        <v>2</v>
      </c>
      <c r="S135" s="24">
        <v>26.98</v>
      </c>
      <c r="T135" s="24">
        <f>W135</f>
        <v>34.931428571428569</v>
      </c>
      <c r="U135" s="19">
        <f>S135-0.36</f>
        <v>26.62</v>
      </c>
      <c r="V135" s="17">
        <f>SUM(U135/0.77)</f>
        <v>34.571428571428569</v>
      </c>
      <c r="W135" s="17">
        <f>SUM(V135+0.36)</f>
        <v>34.931428571428569</v>
      </c>
      <c r="X135" s="17"/>
    </row>
    <row r="136" spans="1:24" ht="49.9" customHeight="1" x14ac:dyDescent="0.6">
      <c r="A136" s="40"/>
      <c r="B136" s="39" t="s">
        <v>140</v>
      </c>
      <c r="C136" s="38"/>
      <c r="D136" s="38"/>
      <c r="E136" s="38"/>
      <c r="F136" s="38"/>
      <c r="G136" s="310"/>
      <c r="H136" s="19">
        <f t="shared" ref="H136:H137" si="136">F136-0.36</f>
        <v>-0.36</v>
      </c>
      <c r="I136" s="17">
        <f t="shared" si="134"/>
        <v>-0.46753246753246752</v>
      </c>
      <c r="J136" s="17">
        <f t="shared" si="135"/>
        <v>-0.10753246753246753</v>
      </c>
      <c r="K136" s="17"/>
      <c r="L136" s="17"/>
      <c r="N136" s="85"/>
      <c r="O136" s="513" t="s">
        <v>446</v>
      </c>
      <c r="P136" s="516"/>
      <c r="Q136" s="516"/>
      <c r="R136" s="516"/>
      <c r="S136" s="516"/>
      <c r="T136" s="517"/>
      <c r="U136" s="19"/>
      <c r="V136" s="17"/>
      <c r="W136" s="17"/>
      <c r="X136" s="17"/>
    </row>
    <row r="137" spans="1:24" ht="49.9" customHeight="1" x14ac:dyDescent="0.6">
      <c r="A137" s="29">
        <v>1300</v>
      </c>
      <c r="B137" s="28" t="s">
        <v>29</v>
      </c>
      <c r="C137" s="27"/>
      <c r="D137" s="42"/>
      <c r="E137" s="29"/>
      <c r="F137" s="24">
        <v>31.98</v>
      </c>
      <c r="G137" s="54">
        <f>J137</f>
        <v>41.424935064935063</v>
      </c>
      <c r="H137" s="19">
        <f t="shared" si="136"/>
        <v>31.62</v>
      </c>
      <c r="I137" s="17">
        <f t="shared" si="134"/>
        <v>41.064935064935064</v>
      </c>
      <c r="J137" s="17">
        <f t="shared" si="135"/>
        <v>41.424935064935063</v>
      </c>
      <c r="L137" s="17"/>
      <c r="N137" s="29">
        <v>7502</v>
      </c>
      <c r="O137" s="433" t="s">
        <v>599</v>
      </c>
      <c r="P137" s="434"/>
      <c r="Q137" s="435"/>
      <c r="R137" s="24"/>
      <c r="S137" s="24">
        <v>30.49</v>
      </c>
      <c r="T137" s="24">
        <f t="shared" ref="T137" si="137">W137</f>
        <v>39.543636363636359</v>
      </c>
      <c r="U137" s="19">
        <f>S137-0.18</f>
        <v>30.31</v>
      </c>
      <c r="V137" s="17">
        <f t="shared" ref="V137" si="138">SUM(U137/0.77)</f>
        <v>39.36363636363636</v>
      </c>
      <c r="W137" s="17">
        <f>SUM(V137+0.18)</f>
        <v>39.543636363636359</v>
      </c>
      <c r="X137" s="17"/>
    </row>
    <row r="138" spans="1:24" ht="49.9" customHeight="1" x14ac:dyDescent="0.6">
      <c r="A138" s="85"/>
      <c r="B138" s="34" t="s">
        <v>34</v>
      </c>
      <c r="C138" s="33"/>
      <c r="D138" s="33"/>
      <c r="E138" s="33"/>
      <c r="F138" s="33"/>
      <c r="G138" s="89"/>
      <c r="H138" s="19" t="e">
        <f>#REF!-0.36</f>
        <v>#REF!</v>
      </c>
      <c r="I138" s="17" t="e">
        <f t="shared" si="134"/>
        <v>#REF!</v>
      </c>
      <c r="J138" s="17" t="e">
        <f t="shared" si="135"/>
        <v>#REF!</v>
      </c>
      <c r="L138" s="14"/>
      <c r="N138" s="29">
        <v>7500</v>
      </c>
      <c r="O138" s="518" t="s">
        <v>462</v>
      </c>
      <c r="P138" s="519"/>
      <c r="Q138" s="520"/>
      <c r="R138" s="24"/>
      <c r="S138" s="24">
        <v>30.49</v>
      </c>
      <c r="T138" s="24">
        <f t="shared" ref="T138:T139" si="139">W138</f>
        <v>39.543636363636359</v>
      </c>
      <c r="U138" s="19">
        <f>S138-0.18</f>
        <v>30.31</v>
      </c>
      <c r="V138" s="17">
        <f t="shared" ref="V138:V139" si="140">SUM(U138/0.77)</f>
        <v>39.36363636363636</v>
      </c>
      <c r="W138" s="17">
        <f>SUM(V138+0.18)</f>
        <v>39.543636363636359</v>
      </c>
      <c r="X138" s="17"/>
    </row>
    <row r="139" spans="1:24" ht="49.9" customHeight="1" x14ac:dyDescent="0.6">
      <c r="A139" s="29">
        <v>1313</v>
      </c>
      <c r="B139" s="28" t="s">
        <v>29</v>
      </c>
      <c r="C139" s="27"/>
      <c r="D139" s="42"/>
      <c r="E139" s="29"/>
      <c r="F139" s="24">
        <v>31.98</v>
      </c>
      <c r="G139" s="54">
        <f>J139</f>
        <v>41.424935064935063</v>
      </c>
      <c r="H139" s="19">
        <f>F139-0.36</f>
        <v>31.62</v>
      </c>
      <c r="I139" s="17">
        <f t="shared" si="134"/>
        <v>41.064935064935064</v>
      </c>
      <c r="J139" s="17">
        <f t="shared" si="135"/>
        <v>41.424935064935063</v>
      </c>
      <c r="K139" s="13"/>
      <c r="L139" s="17"/>
      <c r="N139" s="29">
        <v>7501</v>
      </c>
      <c r="O139" s="518" t="s">
        <v>463</v>
      </c>
      <c r="P139" s="519"/>
      <c r="Q139" s="520"/>
      <c r="R139" s="24"/>
      <c r="S139" s="24">
        <v>30.49</v>
      </c>
      <c r="T139" s="24">
        <f t="shared" si="139"/>
        <v>39.543636363636359</v>
      </c>
      <c r="U139" s="19">
        <f>S139-0.18</f>
        <v>30.31</v>
      </c>
      <c r="V139" s="17">
        <f t="shared" si="140"/>
        <v>39.36363636363636</v>
      </c>
      <c r="W139" s="17">
        <f>SUM(V139+0.18)</f>
        <v>39.543636363636359</v>
      </c>
      <c r="X139" s="17"/>
    </row>
    <row r="140" spans="1:24" ht="49.9" customHeight="1" x14ac:dyDescent="0.7">
      <c r="A140" s="29">
        <v>1314</v>
      </c>
      <c r="B140" s="28" t="s">
        <v>55</v>
      </c>
      <c r="C140" s="27"/>
      <c r="D140" s="42"/>
      <c r="E140" s="42">
        <v>2</v>
      </c>
      <c r="F140" s="24">
        <v>26.98</v>
      </c>
      <c r="G140" s="54">
        <f>J140</f>
        <v>34.931428571428569</v>
      </c>
      <c r="H140" s="19">
        <f>F140-0.36</f>
        <v>26.62</v>
      </c>
      <c r="I140" s="17">
        <f t="shared" si="134"/>
        <v>34.571428571428569</v>
      </c>
      <c r="J140" s="17">
        <f t="shared" si="135"/>
        <v>34.931428571428569</v>
      </c>
      <c r="K140" s="13"/>
      <c r="L140" s="17"/>
      <c r="N140" s="581" t="s">
        <v>139</v>
      </c>
      <c r="O140" s="581"/>
      <c r="P140" s="581"/>
      <c r="Q140" s="581"/>
      <c r="R140" s="581"/>
      <c r="S140" s="581"/>
      <c r="T140" s="581"/>
      <c r="U140" s="19"/>
      <c r="V140" s="17"/>
      <c r="W140" s="17"/>
      <c r="X140" s="17"/>
    </row>
    <row r="141" spans="1:24" ht="49.9" customHeight="1" x14ac:dyDescent="0.6">
      <c r="A141" s="29">
        <v>1316</v>
      </c>
      <c r="B141" s="28" t="s">
        <v>101</v>
      </c>
      <c r="C141" s="27"/>
      <c r="D141" s="455"/>
      <c r="E141" s="24">
        <v>9.01</v>
      </c>
      <c r="F141" s="24">
        <v>18.989999999999998</v>
      </c>
      <c r="G141" s="24">
        <f>J141</f>
        <v>24.554805194805191</v>
      </c>
      <c r="H141" s="19">
        <f>F141-0.36</f>
        <v>18.63</v>
      </c>
      <c r="I141" s="17">
        <f t="shared" si="134"/>
        <v>24.194805194805191</v>
      </c>
      <c r="J141" s="17">
        <f t="shared" si="135"/>
        <v>24.554805194805191</v>
      </c>
      <c r="L141" s="17"/>
      <c r="N141" s="80"/>
      <c r="O141" s="140" t="s">
        <v>138</v>
      </c>
      <c r="P141" s="139"/>
      <c r="Q141" s="139"/>
      <c r="R141" s="139"/>
      <c r="S141" s="139"/>
      <c r="T141" s="305"/>
      <c r="U141" s="19"/>
      <c r="V141" s="17"/>
      <c r="W141" s="17"/>
      <c r="X141" s="17"/>
    </row>
    <row r="142" spans="1:24" ht="49.9" customHeight="1" x14ac:dyDescent="0.6">
      <c r="A142" s="277">
        <v>1317</v>
      </c>
      <c r="B142" s="74" t="s">
        <v>109</v>
      </c>
      <c r="C142" s="73"/>
      <c r="D142" s="72"/>
      <c r="E142" s="72">
        <v>2</v>
      </c>
      <c r="F142" s="71">
        <v>26.98</v>
      </c>
      <c r="G142" s="71">
        <f>J142</f>
        <v>34.931428571428569</v>
      </c>
      <c r="H142" s="19">
        <f>F142-0.36</f>
        <v>26.62</v>
      </c>
      <c r="I142" s="17">
        <f t="shared" si="134"/>
        <v>34.571428571428569</v>
      </c>
      <c r="J142" s="17">
        <f t="shared" si="135"/>
        <v>34.931428571428569</v>
      </c>
      <c r="K142" s="17"/>
      <c r="L142" s="17"/>
      <c r="N142" s="29">
        <v>3300</v>
      </c>
      <c r="O142" s="28" t="s">
        <v>95</v>
      </c>
      <c r="P142" s="27"/>
      <c r="Q142" s="42"/>
      <c r="R142" s="24"/>
      <c r="S142" s="24">
        <v>32.950000000000003</v>
      </c>
      <c r="T142" s="24">
        <f>W142</f>
        <v>42.684675324675325</v>
      </c>
      <c r="U142" s="19">
        <f>S142-0.36</f>
        <v>32.590000000000003</v>
      </c>
      <c r="V142" s="17">
        <f>SUM(U142/0.77)</f>
        <v>42.324675324675326</v>
      </c>
      <c r="W142" s="17">
        <f>SUM(V142+0.36)</f>
        <v>42.684675324675325</v>
      </c>
      <c r="X142" s="17"/>
    </row>
    <row r="143" spans="1:24" ht="49.9" customHeight="1" x14ac:dyDescent="0.6">
      <c r="A143" s="309"/>
      <c r="B143" s="590" t="s">
        <v>342</v>
      </c>
      <c r="C143" s="591"/>
      <c r="D143" s="591"/>
      <c r="E143" s="591"/>
      <c r="F143" s="591"/>
      <c r="G143" s="592"/>
      <c r="H143" s="19"/>
      <c r="I143" s="17"/>
      <c r="J143" s="17"/>
      <c r="K143" s="17"/>
      <c r="L143" s="17"/>
      <c r="N143" s="29">
        <v>3301</v>
      </c>
      <c r="O143" s="28" t="s">
        <v>55</v>
      </c>
      <c r="P143" s="27"/>
      <c r="Q143" s="42"/>
      <c r="R143" s="24">
        <v>2</v>
      </c>
      <c r="S143" s="24">
        <v>26.95</v>
      </c>
      <c r="T143" s="24">
        <f>W143</f>
        <v>34.892467532467528</v>
      </c>
      <c r="U143" s="19">
        <f>S143-0.36</f>
        <v>26.59</v>
      </c>
      <c r="V143" s="17">
        <f>SUM(U143/0.77)</f>
        <v>34.532467532467528</v>
      </c>
      <c r="W143" s="17">
        <f>SUM(V143+0.36)</f>
        <v>34.892467532467528</v>
      </c>
      <c r="X143" s="17"/>
    </row>
    <row r="144" spans="1:24" ht="49.9" customHeight="1" x14ac:dyDescent="0.6">
      <c r="A144" s="121">
        <v>1326</v>
      </c>
      <c r="B144" s="28" t="s">
        <v>29</v>
      </c>
      <c r="C144" s="27"/>
      <c r="D144" s="42"/>
      <c r="E144" s="42"/>
      <c r="F144" s="24">
        <v>34.979999999999997</v>
      </c>
      <c r="G144" s="24">
        <f>J144</f>
        <v>45.321038961038958</v>
      </c>
      <c r="H144" s="19">
        <f>F144-0.36</f>
        <v>34.619999999999997</v>
      </c>
      <c r="I144" s="17">
        <f t="shared" ref="I144" si="141">SUM(H144/0.77)</f>
        <v>44.961038961038959</v>
      </c>
      <c r="J144" s="17">
        <f t="shared" ref="J144" si="142">SUM(I144+0.36)</f>
        <v>45.321038961038958</v>
      </c>
      <c r="K144" s="17"/>
      <c r="L144" s="17"/>
      <c r="N144" s="29">
        <v>3302</v>
      </c>
      <c r="O144" s="28" t="s">
        <v>40</v>
      </c>
      <c r="P144" s="27"/>
      <c r="Q144" s="42"/>
      <c r="R144" s="24">
        <v>2</v>
      </c>
      <c r="S144" s="24">
        <v>26.95</v>
      </c>
      <c r="T144" s="24">
        <f>W144</f>
        <v>34.892467532467528</v>
      </c>
      <c r="U144" s="19">
        <f>S144-0.36</f>
        <v>26.59</v>
      </c>
      <c r="V144" s="17">
        <f>SUM(U144/0.77)</f>
        <v>34.532467532467528</v>
      </c>
      <c r="W144" s="17">
        <f>SUM(V144+0.36)</f>
        <v>34.892467532467528</v>
      </c>
      <c r="X144" s="17"/>
    </row>
    <row r="145" spans="1:24" ht="49.9" customHeight="1" x14ac:dyDescent="0.6">
      <c r="A145" s="309"/>
      <c r="B145" s="513" t="s">
        <v>311</v>
      </c>
      <c r="C145" s="514"/>
      <c r="D145" s="514"/>
      <c r="E145" s="514"/>
      <c r="F145" s="514"/>
      <c r="G145" s="515"/>
      <c r="H145" s="19"/>
      <c r="I145" s="17"/>
      <c r="J145" s="17"/>
      <c r="K145" s="17"/>
      <c r="L145" s="17"/>
      <c r="N145" s="29">
        <v>3304</v>
      </c>
      <c r="O145" s="28" t="s">
        <v>101</v>
      </c>
      <c r="P145" s="27"/>
      <c r="Q145" s="69"/>
      <c r="R145" s="24">
        <v>4.95</v>
      </c>
      <c r="S145" s="24">
        <v>28</v>
      </c>
      <c r="T145" s="24">
        <f>W145</f>
        <v>36.256103896103895</v>
      </c>
      <c r="U145" s="19">
        <f>S145-0.36</f>
        <v>27.64</v>
      </c>
      <c r="V145" s="17">
        <f t="shared" ref="V145" si="143">SUM(U145/0.77)</f>
        <v>35.896103896103895</v>
      </c>
      <c r="W145" s="17">
        <f t="shared" ref="W145" si="144">SUM(V145+0.36)</f>
        <v>36.256103896103895</v>
      </c>
      <c r="X145" s="17"/>
    </row>
    <row r="146" spans="1:24" ht="49.9" customHeight="1" x14ac:dyDescent="0.6">
      <c r="A146" s="29">
        <v>1348</v>
      </c>
      <c r="B146" s="28" t="s">
        <v>40</v>
      </c>
      <c r="C146" s="27"/>
      <c r="D146" s="69"/>
      <c r="E146" s="24">
        <v>5</v>
      </c>
      <c r="F146" s="24">
        <v>27.59</v>
      </c>
      <c r="G146" s="54">
        <f>J146</f>
        <v>35.723636363636366</v>
      </c>
      <c r="H146" s="19">
        <f>F146-0.36</f>
        <v>27.23</v>
      </c>
      <c r="I146" s="17">
        <f t="shared" ref="I146" si="145">SUM(H146/0.77)</f>
        <v>35.363636363636367</v>
      </c>
      <c r="J146" s="17">
        <f t="shared" ref="J146" si="146">SUM(I146+0.36)</f>
        <v>35.723636363636366</v>
      </c>
      <c r="K146" s="17"/>
      <c r="L146" s="17"/>
      <c r="N146" s="85"/>
      <c r="O146" s="306" t="s">
        <v>137</v>
      </c>
      <c r="P146" s="307"/>
      <c r="Q146" s="307"/>
      <c r="R146" s="307"/>
      <c r="S146" s="307"/>
      <c r="T146" s="308"/>
      <c r="U146" s="19"/>
      <c r="V146" s="17"/>
      <c r="W146" s="17"/>
      <c r="X146" s="17"/>
    </row>
    <row r="147" spans="1:24" ht="49.9" customHeight="1" x14ac:dyDescent="0.6">
      <c r="A147" s="35"/>
      <c r="B147" s="34" t="s">
        <v>389</v>
      </c>
      <c r="C147" s="33"/>
      <c r="D147" s="33"/>
      <c r="E147" s="33"/>
      <c r="F147" s="33"/>
      <c r="G147" s="89"/>
      <c r="H147" s="19">
        <f t="shared" ref="H147:H150" si="147">F147-0.36</f>
        <v>-0.36</v>
      </c>
      <c r="I147" s="17">
        <f t="shared" ref="I147:I150" si="148">SUM(H147/0.77)</f>
        <v>-0.46753246753246752</v>
      </c>
      <c r="J147" s="17">
        <f t="shared" ref="J147:J150" si="149">SUM(I147+0.36)</f>
        <v>-0.10753246753246753</v>
      </c>
      <c r="K147" s="17"/>
      <c r="L147" s="17"/>
      <c r="N147" s="29">
        <v>3330</v>
      </c>
      <c r="O147" s="518" t="s">
        <v>29</v>
      </c>
      <c r="P147" s="519"/>
      <c r="Q147" s="520"/>
      <c r="R147" s="24"/>
      <c r="S147" s="24">
        <v>32.950000000000003</v>
      </c>
      <c r="T147" s="24">
        <f>W147</f>
        <v>42.684675324675325</v>
      </c>
      <c r="U147" s="19">
        <f>S147-0.36</f>
        <v>32.590000000000003</v>
      </c>
      <c r="V147" s="17">
        <f>SUM(U147/0.77)</f>
        <v>42.324675324675326</v>
      </c>
      <c r="W147" s="17">
        <f>SUM(V147+0.36)</f>
        <v>42.684675324675325</v>
      </c>
      <c r="X147" s="17"/>
    </row>
    <row r="148" spans="1:24" ht="49.9" customHeight="1" x14ac:dyDescent="0.6">
      <c r="A148" s="29">
        <v>1350</v>
      </c>
      <c r="B148" s="28" t="s">
        <v>29</v>
      </c>
      <c r="C148" s="27"/>
      <c r="D148" s="42"/>
      <c r="E148" s="42"/>
      <c r="F148" s="24">
        <v>37.35</v>
      </c>
      <c r="G148" s="54">
        <f>J148</f>
        <v>48.398961038961041</v>
      </c>
      <c r="H148" s="19">
        <f t="shared" si="147"/>
        <v>36.99</v>
      </c>
      <c r="I148" s="17">
        <f t="shared" si="148"/>
        <v>48.038961038961041</v>
      </c>
      <c r="J148" s="17">
        <f t="shared" si="149"/>
        <v>48.398961038961041</v>
      </c>
      <c r="K148" s="17"/>
      <c r="L148" s="17"/>
      <c r="N148" s="85"/>
      <c r="O148" s="513" t="s">
        <v>597</v>
      </c>
      <c r="P148" s="514"/>
      <c r="Q148" s="514"/>
      <c r="R148" s="514"/>
      <c r="S148" s="514"/>
      <c r="T148" s="515"/>
      <c r="U148" s="19"/>
      <c r="V148" s="17"/>
      <c r="W148" s="17"/>
      <c r="X148" s="17"/>
    </row>
    <row r="149" spans="1:24" ht="49.9" customHeight="1" x14ac:dyDescent="0.6">
      <c r="A149" s="85"/>
      <c r="B149" s="34" t="s">
        <v>390</v>
      </c>
      <c r="C149" s="33"/>
      <c r="D149" s="33"/>
      <c r="E149" s="33"/>
      <c r="F149" s="33"/>
      <c r="G149" s="89"/>
      <c r="H149" s="19">
        <f t="shared" si="147"/>
        <v>-0.36</v>
      </c>
      <c r="I149" s="17">
        <f t="shared" si="148"/>
        <v>-0.46753246753246752</v>
      </c>
      <c r="J149" s="17">
        <f t="shared" si="149"/>
        <v>-0.10753246753246753</v>
      </c>
      <c r="K149" s="17"/>
      <c r="L149" s="17"/>
      <c r="N149" s="29">
        <v>3369</v>
      </c>
      <c r="O149" s="443" t="s">
        <v>40</v>
      </c>
      <c r="P149" s="444"/>
      <c r="Q149" s="444"/>
      <c r="R149" s="24">
        <v>2</v>
      </c>
      <c r="S149" s="24">
        <v>25.98</v>
      </c>
      <c r="T149" s="24">
        <f>W149</f>
        <v>33.632727272727273</v>
      </c>
      <c r="U149" s="19">
        <f>S149-0.36</f>
        <v>25.62</v>
      </c>
      <c r="V149" s="17">
        <f>SUM(U149/0.77)</f>
        <v>33.272727272727273</v>
      </c>
      <c r="W149" s="17">
        <f>SUM(V149+0.36)</f>
        <v>33.632727272727273</v>
      </c>
      <c r="X149" s="17"/>
    </row>
    <row r="150" spans="1:24" ht="49.9" customHeight="1" x14ac:dyDescent="0.6">
      <c r="A150" s="29">
        <v>1353</v>
      </c>
      <c r="B150" s="28" t="s">
        <v>29</v>
      </c>
      <c r="C150" s="27"/>
      <c r="D150" s="42"/>
      <c r="E150" s="42"/>
      <c r="F150" s="24">
        <v>37.35</v>
      </c>
      <c r="G150" s="54">
        <f>J150</f>
        <v>48.398961038961041</v>
      </c>
      <c r="H150" s="19">
        <f t="shared" si="147"/>
        <v>36.99</v>
      </c>
      <c r="I150" s="17">
        <f t="shared" si="148"/>
        <v>48.038961038961041</v>
      </c>
      <c r="J150" s="17">
        <f t="shared" si="149"/>
        <v>48.398961038961041</v>
      </c>
      <c r="K150" s="17"/>
      <c r="L150" s="17"/>
      <c r="N150" s="85"/>
      <c r="O150" s="140" t="s">
        <v>136</v>
      </c>
      <c r="P150" s="139"/>
      <c r="Q150" s="139"/>
      <c r="R150" s="139"/>
      <c r="S150" s="139"/>
      <c r="T150" s="305"/>
      <c r="U150" s="19"/>
      <c r="V150" s="17"/>
      <c r="W150" s="17"/>
      <c r="X150" s="17"/>
    </row>
    <row r="151" spans="1:24" ht="49.9" customHeight="1" x14ac:dyDescent="0.6">
      <c r="A151" s="347"/>
      <c r="B151" s="348"/>
      <c r="C151" s="348"/>
      <c r="D151" s="343"/>
      <c r="E151" s="343"/>
      <c r="F151" s="343"/>
      <c r="G151" s="344"/>
      <c r="H151" s="19"/>
      <c r="I151" s="17"/>
      <c r="J151" s="17"/>
      <c r="K151" s="17"/>
      <c r="L151" s="17"/>
      <c r="N151" s="29">
        <v>3306</v>
      </c>
      <c r="O151" s="28" t="s">
        <v>95</v>
      </c>
      <c r="P151" s="27"/>
      <c r="Q151" s="69"/>
      <c r="R151" s="24"/>
      <c r="S151" s="24">
        <v>32.950000000000003</v>
      </c>
      <c r="T151" s="24">
        <f>W151</f>
        <v>42.684675324675325</v>
      </c>
      <c r="U151" s="19">
        <f>S151-0.36</f>
        <v>32.590000000000003</v>
      </c>
      <c r="V151" s="17">
        <f>SUM(U151/0.77)</f>
        <v>42.324675324675326</v>
      </c>
      <c r="W151" s="17">
        <f>SUM(V151+0.36)</f>
        <v>42.684675324675325</v>
      </c>
      <c r="X151" s="17"/>
    </row>
    <row r="152" spans="1:24" ht="49.9" customHeight="1" x14ac:dyDescent="0.6">
      <c r="A152" s="347"/>
      <c r="B152" s="348"/>
      <c r="C152" s="348"/>
      <c r="D152" s="343"/>
      <c r="E152" s="343"/>
      <c r="F152" s="343"/>
      <c r="G152" s="344"/>
      <c r="H152" s="19"/>
      <c r="I152" s="17"/>
      <c r="J152" s="17"/>
      <c r="N152" s="29">
        <v>3308</v>
      </c>
      <c r="O152" s="28" t="s">
        <v>481</v>
      </c>
      <c r="P152" s="27"/>
      <c r="Q152" s="69"/>
      <c r="R152" s="24"/>
      <c r="S152" s="24">
        <v>26.49</v>
      </c>
      <c r="T152" s="24">
        <f t="shared" ref="T152" si="150">W152</f>
        <v>34.348831168831168</v>
      </c>
      <c r="U152" s="19">
        <f>S152-0.18</f>
        <v>26.31</v>
      </c>
      <c r="V152" s="17">
        <f t="shared" ref="V152" si="151">SUM(U152/0.77)</f>
        <v>34.168831168831169</v>
      </c>
      <c r="W152" s="17">
        <f>SUM(V152+0.18)</f>
        <v>34.348831168831168</v>
      </c>
      <c r="X152" s="17"/>
    </row>
    <row r="153" spans="1:24" ht="49.9" customHeight="1" x14ac:dyDescent="0.6">
      <c r="A153" s="347"/>
      <c r="B153" s="348"/>
      <c r="C153" s="348"/>
      <c r="D153" s="343"/>
      <c r="E153" s="343"/>
      <c r="F153" s="343"/>
      <c r="G153" s="344"/>
      <c r="H153" s="19"/>
      <c r="I153" s="17"/>
      <c r="J153" s="17"/>
      <c r="K153" s="17"/>
      <c r="N153" s="85"/>
      <c r="O153" s="34" t="s">
        <v>135</v>
      </c>
      <c r="P153" s="33"/>
      <c r="Q153" s="33"/>
      <c r="R153" s="33"/>
      <c r="S153" s="33"/>
      <c r="T153" s="89"/>
      <c r="U153" s="19"/>
      <c r="V153" s="17"/>
      <c r="W153" s="17"/>
      <c r="X153" s="17"/>
    </row>
    <row r="154" spans="1:24" ht="49.9" customHeight="1" x14ac:dyDescent="0.6">
      <c r="A154" s="347"/>
      <c r="B154" s="348"/>
      <c r="C154" s="348"/>
      <c r="D154" s="343"/>
      <c r="E154" s="343"/>
      <c r="F154" s="343"/>
      <c r="G154" s="344"/>
      <c r="H154" s="19"/>
      <c r="I154" s="17"/>
      <c r="J154" s="17"/>
      <c r="N154" s="29">
        <v>3312</v>
      </c>
      <c r="O154" s="28" t="s">
        <v>95</v>
      </c>
      <c r="P154" s="27"/>
      <c r="Q154" s="69"/>
      <c r="R154" s="29"/>
      <c r="S154" s="24">
        <v>38.99</v>
      </c>
      <c r="T154" s="24">
        <f>W154</f>
        <v>50.528831168831168</v>
      </c>
      <c r="U154" s="19">
        <f>S154-0.36</f>
        <v>38.630000000000003</v>
      </c>
      <c r="V154" s="17">
        <f>SUM(U154/0.77)</f>
        <v>50.168831168831169</v>
      </c>
      <c r="W154" s="17">
        <f>SUM(V154+0.36)</f>
        <v>50.528831168831168</v>
      </c>
      <c r="X154" s="17"/>
    </row>
    <row r="155" spans="1:24" ht="49.9" customHeight="1" x14ac:dyDescent="0.6">
      <c r="A155" s="347"/>
      <c r="B155" s="348"/>
      <c r="C155" s="348"/>
      <c r="D155" s="343"/>
      <c r="E155" s="343"/>
      <c r="F155" s="343"/>
      <c r="G155" s="344"/>
      <c r="H155" s="19"/>
      <c r="I155" s="17"/>
      <c r="J155" s="17"/>
      <c r="K155" s="17"/>
      <c r="N155" s="29">
        <v>3313</v>
      </c>
      <c r="O155" s="28" t="s">
        <v>40</v>
      </c>
      <c r="P155" s="27"/>
      <c r="Q155" s="69"/>
      <c r="R155" s="24">
        <v>2</v>
      </c>
      <c r="S155" s="24">
        <v>26.95</v>
      </c>
      <c r="T155" s="24">
        <f>W155</f>
        <v>34.892467532467528</v>
      </c>
      <c r="U155" s="19">
        <f>S155-0.36</f>
        <v>26.59</v>
      </c>
      <c r="V155" s="17">
        <f>SUM(U155/0.77)</f>
        <v>34.532467532467528</v>
      </c>
      <c r="W155" s="17">
        <f>SUM(V155+0.36)</f>
        <v>34.892467532467528</v>
      </c>
      <c r="X155" s="17"/>
    </row>
    <row r="156" spans="1:24" ht="49.9" customHeight="1" x14ac:dyDescent="0.6">
      <c r="A156" s="347"/>
      <c r="B156" s="348"/>
      <c r="C156" s="348"/>
      <c r="D156" s="343"/>
      <c r="E156" s="343"/>
      <c r="F156" s="343"/>
      <c r="G156" s="344"/>
      <c r="H156" s="19"/>
      <c r="I156" s="17"/>
      <c r="J156" s="17"/>
      <c r="K156" s="17"/>
      <c r="N156" s="29">
        <v>3314</v>
      </c>
      <c r="O156" s="28" t="s">
        <v>481</v>
      </c>
      <c r="P156" s="27"/>
      <c r="Q156" s="69"/>
      <c r="R156" s="29"/>
      <c r="S156" s="24">
        <v>26.49</v>
      </c>
      <c r="T156" s="24">
        <f t="shared" ref="T156" si="152">W156</f>
        <v>34.348831168831168</v>
      </c>
      <c r="U156" s="19">
        <f>S156-0.18</f>
        <v>26.31</v>
      </c>
      <c r="V156" s="17">
        <f t="shared" ref="V156" si="153">SUM(U156/0.77)</f>
        <v>34.168831168831169</v>
      </c>
      <c r="W156" s="17">
        <f>SUM(V156+0.18)</f>
        <v>34.348831168831168</v>
      </c>
      <c r="X156" s="17"/>
    </row>
    <row r="157" spans="1:24" ht="49.9" customHeight="1" x14ac:dyDescent="0.6">
      <c r="A157" s="347"/>
      <c r="B157" s="348"/>
      <c r="C157" s="348"/>
      <c r="D157" s="343"/>
      <c r="E157" s="343"/>
      <c r="F157" s="343"/>
      <c r="G157" s="344"/>
      <c r="H157" s="19"/>
      <c r="I157" s="17"/>
      <c r="J157" s="17"/>
      <c r="K157" s="17"/>
      <c r="N157" s="92"/>
      <c r="O157" s="513" t="s">
        <v>404</v>
      </c>
      <c r="P157" s="597"/>
      <c r="Q157" s="597"/>
      <c r="R157" s="597"/>
      <c r="S157" s="597"/>
      <c r="T157" s="598"/>
      <c r="U157" s="19"/>
      <c r="V157" s="17"/>
      <c r="W157" s="17"/>
    </row>
    <row r="158" spans="1:24" ht="49.9" customHeight="1" x14ac:dyDescent="0.6">
      <c r="A158" s="347"/>
      <c r="B158" s="348"/>
      <c r="C158" s="348"/>
      <c r="D158" s="343"/>
      <c r="E158" s="343"/>
      <c r="F158" s="343"/>
      <c r="G158" s="344"/>
      <c r="H158" s="19"/>
      <c r="I158" s="17"/>
      <c r="J158" s="17"/>
      <c r="K158" s="17"/>
      <c r="N158" s="29">
        <v>3316</v>
      </c>
      <c r="O158" s="28" t="s">
        <v>96</v>
      </c>
      <c r="P158" s="27"/>
      <c r="Q158" s="388"/>
      <c r="R158" s="29"/>
      <c r="S158" s="24">
        <v>32.950000000000003</v>
      </c>
      <c r="T158" s="24">
        <f>W158</f>
        <v>42.684675324675325</v>
      </c>
      <c r="U158" s="19">
        <f>S158-0.36</f>
        <v>32.590000000000003</v>
      </c>
      <c r="V158" s="17">
        <f>SUM(U158/0.77)</f>
        <v>42.324675324675326</v>
      </c>
      <c r="W158" s="17">
        <f>SUM(V158+0.36)</f>
        <v>42.684675324675325</v>
      </c>
    </row>
    <row r="159" spans="1:24" ht="49.9" customHeight="1" x14ac:dyDescent="0.6">
      <c r="A159" s="347"/>
      <c r="B159" s="348"/>
      <c r="C159" s="348"/>
      <c r="D159" s="343"/>
      <c r="E159" s="343"/>
      <c r="F159" s="343"/>
      <c r="G159" s="344"/>
      <c r="H159" s="19"/>
      <c r="I159" s="17"/>
      <c r="J159" s="17"/>
      <c r="K159" s="17"/>
      <c r="N159" s="85"/>
      <c r="O159" s="306" t="s">
        <v>579</v>
      </c>
      <c r="P159" s="307"/>
      <c r="Q159" s="307"/>
      <c r="R159" s="307"/>
      <c r="S159" s="307"/>
      <c r="T159" s="307"/>
      <c r="U159" s="19"/>
      <c r="V159" s="17"/>
      <c r="W159" s="17"/>
    </row>
    <row r="160" spans="1:24" ht="49.9" customHeight="1" x14ac:dyDescent="0.6">
      <c r="A160" s="347"/>
      <c r="B160" s="348"/>
      <c r="C160" s="348"/>
      <c r="D160" s="343"/>
      <c r="E160" s="343"/>
      <c r="F160" s="343"/>
      <c r="G160" s="344"/>
      <c r="H160" s="19"/>
      <c r="I160" s="17"/>
      <c r="J160" s="17"/>
      <c r="K160" s="17"/>
      <c r="N160" s="29">
        <v>3367</v>
      </c>
      <c r="O160" s="28" t="s">
        <v>40</v>
      </c>
      <c r="P160" s="27"/>
      <c r="Q160" s="42"/>
      <c r="R160" s="24">
        <v>5</v>
      </c>
      <c r="S160" s="24">
        <v>23.95</v>
      </c>
      <c r="T160" s="54">
        <f>W160</f>
        <v>30.996363636363636</v>
      </c>
      <c r="U160" s="19">
        <f>S160-0.36</f>
        <v>23.59</v>
      </c>
      <c r="V160" s="17">
        <f>SUM(U160/0.77)</f>
        <v>30.636363636363637</v>
      </c>
      <c r="W160" s="17">
        <f>SUM(V160+0.36)</f>
        <v>30.996363636363636</v>
      </c>
    </row>
    <row r="161" spans="1:23" ht="49.9" customHeight="1" x14ac:dyDescent="0.6">
      <c r="A161" s="347"/>
      <c r="B161" s="348"/>
      <c r="C161" s="348"/>
      <c r="D161" s="343"/>
      <c r="E161" s="343"/>
      <c r="F161" s="343"/>
      <c r="G161" s="344"/>
      <c r="H161" s="19"/>
      <c r="I161" s="17"/>
      <c r="J161" s="17"/>
      <c r="K161" s="17"/>
      <c r="N161" s="239"/>
      <c r="O161" s="511" t="s">
        <v>596</v>
      </c>
      <c r="P161" s="511"/>
      <c r="Q161" s="511"/>
      <c r="R161" s="511"/>
      <c r="S161" s="511"/>
      <c r="T161" s="511"/>
    </row>
    <row r="162" spans="1:23" ht="49.9" customHeight="1" x14ac:dyDescent="0.6">
      <c r="A162" s="347"/>
      <c r="B162" s="348"/>
      <c r="C162" s="348"/>
      <c r="D162" s="343"/>
      <c r="E162" s="343"/>
      <c r="F162" s="343"/>
      <c r="G162" s="344"/>
      <c r="H162" s="19"/>
      <c r="I162" s="17"/>
      <c r="J162" s="17"/>
      <c r="K162" s="17"/>
      <c r="N162" s="121">
        <v>3368</v>
      </c>
      <c r="O162" s="510" t="s">
        <v>40</v>
      </c>
      <c r="P162" s="510"/>
      <c r="Q162" s="510"/>
      <c r="R162" s="363"/>
      <c r="S162" s="29">
        <v>26.95</v>
      </c>
      <c r="T162" s="24">
        <f>W162</f>
        <v>34.892467532467528</v>
      </c>
      <c r="U162" s="13">
        <f>S162-0.36</f>
        <v>26.59</v>
      </c>
      <c r="V162" s="13">
        <f>SUM(U162/0.77)</f>
        <v>34.532467532467528</v>
      </c>
      <c r="W162" s="13">
        <f>SUM(V162+0.36)</f>
        <v>34.892467532467528</v>
      </c>
    </row>
    <row r="163" spans="1:23" ht="49.9" customHeight="1" x14ac:dyDescent="0.6">
      <c r="A163" s="347"/>
      <c r="B163" s="348"/>
      <c r="C163" s="348"/>
      <c r="D163" s="343"/>
      <c r="E163" s="343"/>
      <c r="F163" s="343"/>
      <c r="G163" s="344"/>
      <c r="H163" s="19"/>
      <c r="I163" s="17"/>
      <c r="J163" s="17"/>
      <c r="K163" s="17"/>
      <c r="N163" s="351"/>
      <c r="O163" s="511" t="s">
        <v>580</v>
      </c>
      <c r="P163" s="511"/>
      <c r="Q163" s="511"/>
      <c r="R163" s="511"/>
      <c r="S163" s="511"/>
      <c r="T163" s="511"/>
    </row>
    <row r="164" spans="1:23" ht="49.9" customHeight="1" x14ac:dyDescent="0.6">
      <c r="A164" s="347"/>
      <c r="B164" s="348"/>
      <c r="C164" s="348"/>
      <c r="D164" s="343"/>
      <c r="E164" s="343"/>
      <c r="F164" s="343"/>
      <c r="G164" s="344"/>
      <c r="H164" s="19"/>
      <c r="I164" s="17"/>
      <c r="J164" s="17"/>
      <c r="K164" s="17"/>
      <c r="N164" s="121">
        <v>3315</v>
      </c>
      <c r="O164" s="510" t="s">
        <v>96</v>
      </c>
      <c r="P164" s="510"/>
      <c r="Q164" s="510"/>
      <c r="R164" s="363"/>
      <c r="S164" s="29">
        <v>32.950000000000003</v>
      </c>
      <c r="T164" s="24">
        <f>W164</f>
        <v>42.684675324675325</v>
      </c>
      <c r="U164" s="13">
        <f>S164-0.36</f>
        <v>32.590000000000003</v>
      </c>
      <c r="V164" s="13">
        <f>SUM(U164/0.77)</f>
        <v>42.324675324675326</v>
      </c>
      <c r="W164" s="13">
        <f>SUM(V164+0.36)</f>
        <v>42.684675324675325</v>
      </c>
    </row>
    <row r="165" spans="1:23" ht="49.9" customHeight="1" x14ac:dyDescent="0.6">
      <c r="A165" s="347"/>
      <c r="B165" s="348"/>
      <c r="C165" s="348"/>
      <c r="D165" s="343"/>
      <c r="E165" s="343"/>
      <c r="F165" s="343"/>
      <c r="G165" s="344"/>
      <c r="H165" s="19"/>
      <c r="I165" s="17"/>
      <c r="J165" s="17"/>
      <c r="K165" s="17"/>
      <c r="N165" s="85"/>
      <c r="O165" s="513" t="s">
        <v>611</v>
      </c>
      <c r="P165" s="514"/>
      <c r="Q165" s="514"/>
      <c r="R165" s="514"/>
      <c r="S165" s="514"/>
      <c r="T165" s="515"/>
      <c r="U165" s="19"/>
      <c r="V165" s="17"/>
      <c r="W165" s="17"/>
    </row>
    <row r="166" spans="1:23" ht="49.9" customHeight="1" x14ac:dyDescent="0.6">
      <c r="A166" s="347"/>
      <c r="B166" s="348"/>
      <c r="C166" s="348"/>
      <c r="D166" s="343"/>
      <c r="E166" s="343"/>
      <c r="F166" s="343"/>
      <c r="G166" s="344"/>
      <c r="H166" s="19"/>
      <c r="I166" s="17"/>
      <c r="J166" s="17"/>
      <c r="K166" s="17"/>
      <c r="N166" s="29">
        <v>3324</v>
      </c>
      <c r="O166" s="28" t="s">
        <v>96</v>
      </c>
      <c r="P166" s="27"/>
      <c r="Q166" s="448"/>
      <c r="R166" s="29"/>
      <c r="S166" s="24">
        <v>38.99</v>
      </c>
      <c r="T166" s="24">
        <f>W166</f>
        <v>50.528831168831168</v>
      </c>
      <c r="U166" s="19">
        <f>S166-0.36</f>
        <v>38.630000000000003</v>
      </c>
      <c r="V166" s="17">
        <f>SUM(U166/0.77)</f>
        <v>50.168831168831169</v>
      </c>
      <c r="W166" s="17">
        <f>SUM(V166+0.36)</f>
        <v>50.528831168831168</v>
      </c>
    </row>
    <row r="167" spans="1:23" ht="49.9" customHeight="1" x14ac:dyDescent="0.6">
      <c r="A167" s="347"/>
      <c r="B167" s="348"/>
      <c r="C167" s="348"/>
      <c r="D167" s="343"/>
      <c r="E167" s="343"/>
      <c r="F167" s="343"/>
      <c r="G167" s="344"/>
      <c r="H167" s="19"/>
      <c r="I167" s="17"/>
      <c r="J167" s="17"/>
      <c r="K167" s="17"/>
      <c r="N167" s="85"/>
      <c r="O167" s="513" t="s">
        <v>561</v>
      </c>
      <c r="P167" s="514"/>
      <c r="Q167" s="514"/>
      <c r="R167" s="514"/>
      <c r="S167" s="514"/>
      <c r="T167" s="515"/>
      <c r="U167" s="19"/>
      <c r="V167" s="17"/>
      <c r="W167" s="17"/>
    </row>
    <row r="168" spans="1:23" ht="49.9" customHeight="1" x14ac:dyDescent="0.6">
      <c r="A168" s="347"/>
      <c r="B168" s="348"/>
      <c r="C168" s="348"/>
      <c r="D168" s="343"/>
      <c r="E168" s="343"/>
      <c r="F168" s="343"/>
      <c r="G168" s="344"/>
      <c r="H168" s="19"/>
      <c r="I168" s="17"/>
      <c r="J168" s="17"/>
      <c r="K168" s="17"/>
      <c r="N168" s="29">
        <v>3318</v>
      </c>
      <c r="O168" s="28" t="s">
        <v>96</v>
      </c>
      <c r="P168" s="27"/>
      <c r="Q168" s="388"/>
      <c r="R168" s="29"/>
      <c r="S168" s="24">
        <v>38.99</v>
      </c>
      <c r="T168" s="24">
        <f>W168</f>
        <v>50.528831168831168</v>
      </c>
      <c r="U168" s="19">
        <f>S168-0.36</f>
        <v>38.630000000000003</v>
      </c>
      <c r="V168" s="17">
        <f>SUM(U168/0.77)</f>
        <v>50.168831168831169</v>
      </c>
      <c r="W168" s="17">
        <f>SUM(V168+0.36)</f>
        <v>50.528831168831168</v>
      </c>
    </row>
    <row r="169" spans="1:23" ht="49.9" customHeight="1" x14ac:dyDescent="0.6">
      <c r="A169" s="347"/>
      <c r="B169" s="348"/>
      <c r="C169" s="348"/>
      <c r="D169" s="343"/>
      <c r="E169" s="343"/>
      <c r="F169" s="343"/>
      <c r="G169" s="344"/>
      <c r="H169" s="19"/>
      <c r="I169" s="17"/>
      <c r="J169" s="17"/>
      <c r="K169" s="17"/>
      <c r="N169" s="347"/>
      <c r="O169" s="348"/>
      <c r="P169" s="348"/>
      <c r="Q169" s="453"/>
      <c r="R169" s="347"/>
      <c r="S169" s="343"/>
      <c r="T169" s="343"/>
      <c r="U169" s="19"/>
      <c r="V169" s="17"/>
      <c r="W169" s="17"/>
    </row>
    <row r="170" spans="1:23" ht="49.9" customHeight="1" x14ac:dyDescent="0.6">
      <c r="A170" s="347"/>
      <c r="B170" s="348"/>
      <c r="C170" s="348"/>
      <c r="D170" s="343"/>
      <c r="E170" s="343"/>
      <c r="F170" s="343"/>
      <c r="G170" s="344"/>
      <c r="H170" s="19"/>
      <c r="I170" s="17"/>
      <c r="J170" s="17"/>
      <c r="K170" s="17"/>
      <c r="N170" s="347"/>
      <c r="O170" s="348"/>
      <c r="P170" s="348"/>
      <c r="Q170" s="453"/>
      <c r="R170" s="347"/>
      <c r="S170" s="343"/>
      <c r="T170" s="343"/>
      <c r="U170" s="19"/>
      <c r="V170" s="17"/>
      <c r="W170" s="17"/>
    </row>
    <row r="171" spans="1:23" ht="49.9" customHeight="1" x14ac:dyDescent="0.6">
      <c r="A171" s="113" t="s">
        <v>94</v>
      </c>
      <c r="B171" s="116" t="s">
        <v>93</v>
      </c>
      <c r="C171" s="115"/>
      <c r="D171" s="132"/>
      <c r="E171" s="113"/>
      <c r="F171" s="113" t="s">
        <v>92</v>
      </c>
      <c r="G171" s="113" t="s">
        <v>91</v>
      </c>
      <c r="I171" s="13"/>
      <c r="J171" s="13"/>
      <c r="K171" s="17"/>
      <c r="N171" s="113" t="s">
        <v>94</v>
      </c>
      <c r="O171" s="116" t="s">
        <v>93</v>
      </c>
      <c r="P171" s="115"/>
      <c r="Q171" s="132"/>
      <c r="R171" s="113"/>
      <c r="S171" s="113" t="s">
        <v>92</v>
      </c>
      <c r="T171" s="113" t="s">
        <v>91</v>
      </c>
    </row>
    <row r="172" spans="1:23" ht="49.9" customHeight="1" x14ac:dyDescent="0.6">
      <c r="A172" s="128" t="s">
        <v>90</v>
      </c>
      <c r="B172" s="131"/>
      <c r="C172" s="130"/>
      <c r="D172" s="129"/>
      <c r="E172" s="128" t="s">
        <v>23</v>
      </c>
      <c r="F172" s="128" t="s">
        <v>89</v>
      </c>
      <c r="G172" s="128" t="s">
        <v>88</v>
      </c>
      <c r="I172" s="13"/>
      <c r="J172" s="13"/>
      <c r="K172" s="17"/>
      <c r="N172" s="109" t="s">
        <v>90</v>
      </c>
      <c r="O172" s="112"/>
      <c r="P172" s="111"/>
      <c r="Q172" s="110"/>
      <c r="R172" s="109" t="s">
        <v>23</v>
      </c>
      <c r="S172" s="109" t="s">
        <v>89</v>
      </c>
      <c r="T172" s="109" t="s">
        <v>88</v>
      </c>
    </row>
    <row r="173" spans="1:23" ht="49.9" customHeight="1" x14ac:dyDescent="0.6">
      <c r="A173" s="545" t="s">
        <v>113</v>
      </c>
      <c r="B173" s="546"/>
      <c r="C173" s="546"/>
      <c r="D173" s="546"/>
      <c r="E173" s="546"/>
      <c r="F173" s="546"/>
      <c r="G173" s="547"/>
      <c r="K173" s="17"/>
      <c r="N173" s="526" t="s">
        <v>134</v>
      </c>
      <c r="O173" s="526"/>
      <c r="P173" s="526"/>
      <c r="Q173" s="526"/>
      <c r="R173" s="526"/>
      <c r="S173" s="526"/>
      <c r="T173" s="526"/>
      <c r="U173" s="19"/>
      <c r="V173" s="17"/>
      <c r="W173" s="17"/>
    </row>
    <row r="174" spans="1:23" ht="49.9" customHeight="1" x14ac:dyDescent="0.7">
      <c r="A174" s="581" t="s">
        <v>133</v>
      </c>
      <c r="B174" s="581"/>
      <c r="C174" s="581"/>
      <c r="D174" s="581"/>
      <c r="E174" s="581"/>
      <c r="F174" s="581"/>
      <c r="G174" s="581"/>
      <c r="H174" s="19">
        <f>F174-0.36</f>
        <v>-0.36</v>
      </c>
      <c r="I174" s="17">
        <f>SUM(H174/0.77)</f>
        <v>-0.46753246753246752</v>
      </c>
      <c r="J174" s="17">
        <f>SUM(I174+0.36)</f>
        <v>-0.10753246753246753</v>
      </c>
      <c r="N174" s="584" t="s">
        <v>129</v>
      </c>
      <c r="O174" s="585"/>
      <c r="P174" s="585"/>
      <c r="Q174" s="585"/>
      <c r="R174" s="585"/>
      <c r="S174" s="585"/>
      <c r="T174" s="586"/>
      <c r="U174" s="19"/>
      <c r="V174" s="17"/>
      <c r="W174" s="17"/>
    </row>
    <row r="175" spans="1:23" ht="49.9" customHeight="1" x14ac:dyDescent="0.6">
      <c r="A175" s="309"/>
      <c r="B175" s="513" t="s">
        <v>557</v>
      </c>
      <c r="C175" s="514"/>
      <c r="D175" s="514"/>
      <c r="E175" s="514"/>
      <c r="F175" s="514"/>
      <c r="G175" s="515"/>
      <c r="H175" s="19"/>
      <c r="I175" s="17"/>
      <c r="J175" s="17"/>
      <c r="N175" s="127"/>
      <c r="O175" s="251" t="s">
        <v>368</v>
      </c>
      <c r="P175" s="251"/>
      <c r="Q175" s="251"/>
      <c r="R175" s="251"/>
      <c r="S175" s="251"/>
      <c r="T175" s="317"/>
      <c r="U175" s="19"/>
      <c r="V175" s="17"/>
      <c r="W175" s="17"/>
    </row>
    <row r="176" spans="1:23" ht="49.9" customHeight="1" x14ac:dyDescent="0.6">
      <c r="A176" s="29">
        <v>3206</v>
      </c>
      <c r="B176" s="28" t="s">
        <v>40</v>
      </c>
      <c r="C176" s="27"/>
      <c r="D176" s="69"/>
      <c r="E176" s="24">
        <v>2</v>
      </c>
      <c r="F176" s="24">
        <v>26.98</v>
      </c>
      <c r="G176" s="24">
        <f>J176</f>
        <v>34.931428571428569</v>
      </c>
      <c r="H176" s="19">
        <f>F176-0.36</f>
        <v>26.62</v>
      </c>
      <c r="I176" s="17">
        <f>SUM(H176/0.77)</f>
        <v>34.571428571428569</v>
      </c>
      <c r="J176" s="17">
        <f>SUM(I176+0.36)</f>
        <v>34.931428571428569</v>
      </c>
      <c r="K176" s="14"/>
      <c r="N176" s="29">
        <v>4900</v>
      </c>
      <c r="O176" s="28" t="s">
        <v>51</v>
      </c>
      <c r="P176" s="27"/>
      <c r="Q176" s="42"/>
      <c r="R176" s="29"/>
      <c r="S176" s="24">
        <v>32.99</v>
      </c>
      <c r="T176" s="24">
        <f>W176</f>
        <v>42.736623376623378</v>
      </c>
      <c r="U176" s="19">
        <f>S176-0.36</f>
        <v>32.630000000000003</v>
      </c>
      <c r="V176" s="17">
        <f>SUM(U176/0.77)</f>
        <v>42.376623376623378</v>
      </c>
      <c r="W176" s="17">
        <f>SUM(V176+0.36)</f>
        <v>42.736623376623378</v>
      </c>
    </row>
    <row r="177" spans="1:23" ht="49.9" customHeight="1" x14ac:dyDescent="0.6">
      <c r="A177" s="85"/>
      <c r="B177" s="306" t="s">
        <v>379</v>
      </c>
      <c r="C177" s="307"/>
      <c r="D177" s="307"/>
      <c r="E177" s="307"/>
      <c r="F177" s="307"/>
      <c r="G177" s="308"/>
      <c r="H177" s="19"/>
      <c r="I177" s="17"/>
      <c r="J177" s="17"/>
      <c r="K177" s="14"/>
      <c r="N177" s="85"/>
      <c r="O177" s="91" t="s">
        <v>297</v>
      </c>
      <c r="P177" s="234"/>
      <c r="Q177" s="234"/>
      <c r="R177" s="234"/>
      <c r="S177" s="234"/>
      <c r="T177" s="304"/>
      <c r="U177" s="19"/>
      <c r="V177" s="17"/>
      <c r="W177" s="17"/>
    </row>
    <row r="178" spans="1:23" ht="49.9" customHeight="1" x14ac:dyDescent="0.6">
      <c r="A178" s="29">
        <v>3205</v>
      </c>
      <c r="B178" s="28" t="s">
        <v>109</v>
      </c>
      <c r="C178" s="27"/>
      <c r="D178" s="42"/>
      <c r="E178" s="24"/>
      <c r="F178" s="24">
        <v>28.98</v>
      </c>
      <c r="G178" s="24">
        <f>J178</f>
        <v>37.528831168831168</v>
      </c>
      <c r="H178" s="19">
        <f>F178-0.36</f>
        <v>28.62</v>
      </c>
      <c r="I178" s="17">
        <f t="shared" ref="I178" si="154">SUM(H178/0.77)</f>
        <v>37.168831168831169</v>
      </c>
      <c r="J178" s="17">
        <f t="shared" ref="J178" si="155">SUM(I178+0.36)</f>
        <v>37.528831168831168</v>
      </c>
      <c r="K178" s="14"/>
      <c r="N178" s="29">
        <v>4927</v>
      </c>
      <c r="O178" s="27" t="s">
        <v>96</v>
      </c>
      <c r="P178" s="27"/>
      <c r="Q178" s="42"/>
      <c r="R178" s="29"/>
      <c r="S178" s="24">
        <v>32.99</v>
      </c>
      <c r="T178" s="24">
        <f>W178</f>
        <v>42.736623376623378</v>
      </c>
      <c r="U178" s="19">
        <f t="shared" ref="U178" si="156">S178-0.36</f>
        <v>32.630000000000003</v>
      </c>
      <c r="V178" s="17">
        <f t="shared" ref="V178" si="157">SUM(U178/0.77)</f>
        <v>42.376623376623378</v>
      </c>
      <c r="W178" s="17">
        <f t="shared" ref="W178" si="158">SUM(V178+0.36)</f>
        <v>42.736623376623378</v>
      </c>
    </row>
    <row r="179" spans="1:23" ht="49.9" customHeight="1" x14ac:dyDescent="0.6">
      <c r="A179" s="85"/>
      <c r="B179" s="140" t="s">
        <v>130</v>
      </c>
      <c r="C179" s="139"/>
      <c r="D179" s="139"/>
      <c r="E179" s="139"/>
      <c r="F179" s="139"/>
      <c r="G179" s="305"/>
      <c r="H179" s="19"/>
      <c r="I179" s="17"/>
      <c r="J179" s="17"/>
      <c r="N179" s="85"/>
      <c r="O179" s="140" t="s">
        <v>392</v>
      </c>
      <c r="P179" s="139"/>
      <c r="Q179" s="139"/>
      <c r="R179" s="139"/>
      <c r="S179" s="139"/>
      <c r="T179" s="305"/>
      <c r="U179" s="19">
        <f t="shared" ref="U179:U186" si="159">S179-0.36</f>
        <v>-0.36</v>
      </c>
      <c r="V179" s="17">
        <f t="shared" ref="V179:V186" si="160">SUM(U179/0.77)</f>
        <v>-0.46753246753246752</v>
      </c>
      <c r="W179" s="17">
        <f t="shared" ref="W179:W186" si="161">SUM(V179+0.36)</f>
        <v>-0.10753246753246753</v>
      </c>
    </row>
    <row r="180" spans="1:23" ht="49.9" customHeight="1" x14ac:dyDescent="0.6">
      <c r="A180" s="29">
        <v>3202</v>
      </c>
      <c r="B180" s="28" t="s">
        <v>40</v>
      </c>
      <c r="C180" s="27"/>
      <c r="D180" s="42"/>
      <c r="E180" s="24">
        <v>2</v>
      </c>
      <c r="F180" s="24">
        <v>26.98</v>
      </c>
      <c r="G180" s="24">
        <f>J180</f>
        <v>34.931428571428569</v>
      </c>
      <c r="H180" s="19">
        <f>F180-0.36</f>
        <v>26.62</v>
      </c>
      <c r="I180" s="17">
        <f>SUM(H180/0.77)</f>
        <v>34.571428571428569</v>
      </c>
      <c r="J180" s="17">
        <f>SUM(I180+0.36)</f>
        <v>34.931428571428569</v>
      </c>
      <c r="N180" s="29">
        <v>4924</v>
      </c>
      <c r="O180" s="28" t="s">
        <v>127</v>
      </c>
      <c r="P180" s="27"/>
      <c r="Q180" s="42"/>
      <c r="R180" s="29"/>
      <c r="S180" s="24">
        <v>58</v>
      </c>
      <c r="T180" s="24">
        <f>W180</f>
        <v>75.217142857142861</v>
      </c>
      <c r="U180" s="19">
        <f t="shared" si="159"/>
        <v>57.64</v>
      </c>
      <c r="V180" s="17">
        <f t="shared" si="160"/>
        <v>74.857142857142861</v>
      </c>
      <c r="W180" s="17">
        <f t="shared" si="161"/>
        <v>75.217142857142861</v>
      </c>
    </row>
    <row r="181" spans="1:23" ht="49.9" customHeight="1" x14ac:dyDescent="0.6">
      <c r="A181" s="309"/>
      <c r="B181" s="513" t="s">
        <v>464</v>
      </c>
      <c r="C181" s="514"/>
      <c r="D181" s="514"/>
      <c r="E181" s="514"/>
      <c r="F181" s="514"/>
      <c r="G181" s="515"/>
      <c r="H181" s="19"/>
      <c r="I181" s="17"/>
      <c r="J181" s="17"/>
      <c r="N181" s="85"/>
      <c r="O181" s="140" t="s">
        <v>126</v>
      </c>
      <c r="P181" s="139"/>
      <c r="Q181" s="139"/>
      <c r="R181" s="139"/>
      <c r="S181" s="139"/>
      <c r="T181" s="305"/>
      <c r="U181" s="19">
        <f t="shared" si="159"/>
        <v>-0.36</v>
      </c>
      <c r="V181" s="17">
        <f t="shared" si="160"/>
        <v>-0.46753246753246752</v>
      </c>
      <c r="W181" s="17">
        <f t="shared" si="161"/>
        <v>-0.10753246753246753</v>
      </c>
    </row>
    <row r="182" spans="1:23" ht="49.9" customHeight="1" x14ac:dyDescent="0.6">
      <c r="A182" s="29">
        <v>3229</v>
      </c>
      <c r="B182" s="28" t="s">
        <v>40</v>
      </c>
      <c r="C182" s="27"/>
      <c r="D182" s="69"/>
      <c r="E182" s="24">
        <v>2</v>
      </c>
      <c r="F182" s="24">
        <v>26.98</v>
      </c>
      <c r="G182" s="24">
        <f>J182</f>
        <v>34.931428571428569</v>
      </c>
      <c r="H182" s="19">
        <f>F182-0.36</f>
        <v>26.62</v>
      </c>
      <c r="I182" s="17">
        <f>SUM(H182/0.77)</f>
        <v>34.571428571428569</v>
      </c>
      <c r="J182" s="17">
        <f>SUM(I182+0.36)</f>
        <v>34.931428571428569</v>
      </c>
      <c r="N182" s="29">
        <v>4903</v>
      </c>
      <c r="O182" s="28" t="s">
        <v>96</v>
      </c>
      <c r="P182" s="27"/>
      <c r="Q182" s="42"/>
      <c r="R182" s="29"/>
      <c r="S182" s="24">
        <v>32.99</v>
      </c>
      <c r="T182" s="24">
        <f>W182</f>
        <v>42.736623376623378</v>
      </c>
      <c r="U182" s="19">
        <f t="shared" si="159"/>
        <v>32.630000000000003</v>
      </c>
      <c r="V182" s="17">
        <f t="shared" si="160"/>
        <v>42.376623376623378</v>
      </c>
      <c r="W182" s="17">
        <f t="shared" si="161"/>
        <v>42.736623376623378</v>
      </c>
    </row>
    <row r="183" spans="1:23" ht="49.9" customHeight="1" x14ac:dyDescent="0.6">
      <c r="A183" s="309"/>
      <c r="B183" s="513" t="s">
        <v>600</v>
      </c>
      <c r="C183" s="514"/>
      <c r="D183" s="514"/>
      <c r="E183" s="514"/>
      <c r="F183" s="514"/>
      <c r="G183" s="515"/>
      <c r="H183" s="19"/>
      <c r="I183" s="17"/>
      <c r="J183" s="17"/>
      <c r="N183" s="85"/>
      <c r="O183" s="513" t="s">
        <v>466</v>
      </c>
      <c r="P183" s="514"/>
      <c r="Q183" s="514"/>
      <c r="R183" s="514"/>
      <c r="S183" s="514"/>
      <c r="T183" s="515"/>
      <c r="U183" s="19"/>
      <c r="V183" s="17"/>
      <c r="W183" s="17"/>
    </row>
    <row r="184" spans="1:23" ht="49.9" customHeight="1" x14ac:dyDescent="0.6">
      <c r="A184" s="29">
        <v>3232</v>
      </c>
      <c r="B184" s="28" t="s">
        <v>96</v>
      </c>
      <c r="C184" s="73"/>
      <c r="D184" s="282"/>
      <c r="E184" s="71"/>
      <c r="F184" s="24">
        <v>31.98</v>
      </c>
      <c r="G184" s="24">
        <f>J184</f>
        <v>41.424935064935063</v>
      </c>
      <c r="H184" s="19">
        <f t="shared" ref="H184" si="162">F184-0.36</f>
        <v>31.62</v>
      </c>
      <c r="I184" s="17">
        <f t="shared" ref="I184" si="163">SUM(H184/0.77)</f>
        <v>41.064935064935064</v>
      </c>
      <c r="J184" s="17">
        <f t="shared" ref="J184" si="164">SUM(I184+0.36)</f>
        <v>41.424935064935063</v>
      </c>
      <c r="N184" s="29">
        <v>4923</v>
      </c>
      <c r="O184" s="28" t="s">
        <v>96</v>
      </c>
      <c r="P184" s="27"/>
      <c r="Q184" s="69"/>
      <c r="R184" s="29"/>
      <c r="S184" s="24">
        <v>34.99</v>
      </c>
      <c r="T184" s="24">
        <f>W184</f>
        <v>45.334025974025977</v>
      </c>
      <c r="U184" s="19">
        <f t="shared" ref="U184" si="165">S184-0.36</f>
        <v>34.630000000000003</v>
      </c>
      <c r="V184" s="17">
        <f t="shared" ref="V184" si="166">SUM(U184/0.77)</f>
        <v>44.974025974025977</v>
      </c>
      <c r="W184" s="17">
        <f t="shared" ref="W184" si="167">SUM(V184+0.36)</f>
        <v>45.334025974025977</v>
      </c>
    </row>
    <row r="185" spans="1:23" ht="49.9" customHeight="1" x14ac:dyDescent="0.7">
      <c r="A185" s="581" t="s">
        <v>125</v>
      </c>
      <c r="B185" s="581"/>
      <c r="C185" s="581"/>
      <c r="D185" s="581"/>
      <c r="E185" s="581"/>
      <c r="F185" s="581"/>
      <c r="G185" s="581"/>
      <c r="H185" s="19">
        <f t="shared" ref="H185:H189" si="168">F185-0.36</f>
        <v>-0.36</v>
      </c>
      <c r="I185" s="17">
        <f t="shared" ref="I185:I189" si="169">SUM(H185/0.77)</f>
        <v>-0.46753246753246752</v>
      </c>
      <c r="J185" s="17">
        <f t="shared" ref="J185:J189" si="170">SUM(I185+0.36)</f>
        <v>-0.10753246753246753</v>
      </c>
      <c r="N185" s="85"/>
      <c r="O185" s="578" t="s">
        <v>369</v>
      </c>
      <c r="P185" s="579"/>
      <c r="Q185" s="579"/>
      <c r="R185" s="579"/>
      <c r="S185" s="579"/>
      <c r="T185" s="580"/>
      <c r="U185" s="19">
        <f t="shared" si="159"/>
        <v>-0.36</v>
      </c>
      <c r="V185" s="17">
        <f t="shared" si="160"/>
        <v>-0.46753246753246752</v>
      </c>
      <c r="W185" s="17">
        <f t="shared" si="161"/>
        <v>-0.10753246753246753</v>
      </c>
    </row>
    <row r="186" spans="1:23" ht="49.9" customHeight="1" x14ac:dyDescent="0.6">
      <c r="A186" s="81"/>
      <c r="B186" s="140" t="s">
        <v>124</v>
      </c>
      <c r="C186" s="139"/>
      <c r="D186" s="139"/>
      <c r="E186" s="139"/>
      <c r="F186" s="139"/>
      <c r="G186" s="305"/>
      <c r="H186" s="19">
        <f t="shared" si="168"/>
        <v>-0.36</v>
      </c>
      <c r="I186" s="17">
        <f t="shared" si="169"/>
        <v>-0.46753246753246752</v>
      </c>
      <c r="J186" s="17">
        <f t="shared" si="170"/>
        <v>-0.10753246753246753</v>
      </c>
      <c r="N186" s="29">
        <v>4925</v>
      </c>
      <c r="O186" s="28" t="s">
        <v>96</v>
      </c>
      <c r="P186" s="27"/>
      <c r="Q186" s="42"/>
      <c r="R186" s="29"/>
      <c r="S186" s="24">
        <v>34.99</v>
      </c>
      <c r="T186" s="24">
        <f>W186</f>
        <v>45.334025974025977</v>
      </c>
      <c r="U186" s="19">
        <f t="shared" si="159"/>
        <v>34.630000000000003</v>
      </c>
      <c r="V186" s="17">
        <f t="shared" si="160"/>
        <v>44.974025974025977</v>
      </c>
      <c r="W186" s="17">
        <f t="shared" si="161"/>
        <v>45.334025974025977</v>
      </c>
    </row>
    <row r="187" spans="1:23" ht="49.9" customHeight="1" x14ac:dyDescent="0.6">
      <c r="A187" s="29">
        <v>3500</v>
      </c>
      <c r="B187" s="28" t="s">
        <v>95</v>
      </c>
      <c r="C187" s="27"/>
      <c r="D187" s="42"/>
      <c r="E187" s="29"/>
      <c r="F187" s="24">
        <v>31.98</v>
      </c>
      <c r="G187" s="24">
        <f>J187</f>
        <v>41.424935064935063</v>
      </c>
      <c r="H187" s="19">
        <f t="shared" si="168"/>
        <v>31.62</v>
      </c>
      <c r="I187" s="17">
        <f t="shared" si="169"/>
        <v>41.064935064935064</v>
      </c>
      <c r="J187" s="17">
        <f t="shared" si="170"/>
        <v>41.424935064935063</v>
      </c>
      <c r="N187" s="85"/>
      <c r="O187" s="91" t="s">
        <v>393</v>
      </c>
      <c r="P187" s="234"/>
      <c r="Q187" s="234"/>
      <c r="R187" s="234"/>
      <c r="S187" s="234"/>
      <c r="T187" s="304"/>
      <c r="U187" s="19"/>
      <c r="V187" s="17"/>
      <c r="W187" s="17"/>
    </row>
    <row r="188" spans="1:23" ht="49.9" customHeight="1" x14ac:dyDescent="0.6">
      <c r="A188" s="85"/>
      <c r="B188" s="140" t="s">
        <v>123</v>
      </c>
      <c r="C188" s="139"/>
      <c r="D188" s="139"/>
      <c r="E188" s="139"/>
      <c r="F188" s="139"/>
      <c r="G188" s="305"/>
      <c r="H188" s="19">
        <f t="shared" si="168"/>
        <v>-0.36</v>
      </c>
      <c r="I188" s="17">
        <f t="shared" si="169"/>
        <v>-0.46753246753246752</v>
      </c>
      <c r="J188" s="17">
        <f t="shared" si="170"/>
        <v>-0.10753246753246753</v>
      </c>
      <c r="N188" s="29">
        <v>4928</v>
      </c>
      <c r="O188" s="510" t="s">
        <v>96</v>
      </c>
      <c r="P188" s="510"/>
      <c r="Q188" s="510"/>
      <c r="R188" s="41"/>
      <c r="S188" s="24">
        <v>34.99</v>
      </c>
      <c r="T188" s="24">
        <f>W188</f>
        <v>45.334025974025977</v>
      </c>
      <c r="U188" s="19">
        <f t="shared" ref="U188" si="171">S188-0.36</f>
        <v>34.630000000000003</v>
      </c>
      <c r="V188" s="17">
        <f t="shared" ref="V188" si="172">SUM(U188/0.77)</f>
        <v>44.974025974025977</v>
      </c>
      <c r="W188" s="17">
        <f t="shared" ref="W188" si="173">SUM(V188+0.36)</f>
        <v>45.334025974025977</v>
      </c>
    </row>
    <row r="189" spans="1:23" ht="49.9" customHeight="1" x14ac:dyDescent="0.6">
      <c r="A189" s="29">
        <v>3502</v>
      </c>
      <c r="B189" s="28" t="s">
        <v>95</v>
      </c>
      <c r="C189" s="27"/>
      <c r="D189" s="42"/>
      <c r="E189" s="24"/>
      <c r="F189" s="24">
        <v>31.98</v>
      </c>
      <c r="G189" s="24">
        <f>J189</f>
        <v>41.424935064935063</v>
      </c>
      <c r="H189" s="19">
        <f t="shared" si="168"/>
        <v>31.62</v>
      </c>
      <c r="I189" s="17">
        <f t="shared" si="169"/>
        <v>41.064935064935064</v>
      </c>
      <c r="J189" s="17">
        <f t="shared" si="170"/>
        <v>41.424935064935063</v>
      </c>
      <c r="N189" s="584" t="s">
        <v>122</v>
      </c>
      <c r="O189" s="585"/>
      <c r="P189" s="585"/>
      <c r="Q189" s="585"/>
      <c r="R189" s="585"/>
      <c r="S189" s="585"/>
      <c r="T189" s="586"/>
      <c r="U189" s="19"/>
      <c r="V189" s="17"/>
      <c r="W189" s="17"/>
    </row>
    <row r="190" spans="1:23" ht="49.9" customHeight="1" x14ac:dyDescent="0.6">
      <c r="A190" s="281"/>
      <c r="B190" s="514" t="s">
        <v>465</v>
      </c>
      <c r="C190" s="514"/>
      <c r="D190" s="514"/>
      <c r="E190" s="514"/>
      <c r="F190" s="514"/>
      <c r="G190" s="515"/>
      <c r="H190" s="19"/>
      <c r="I190" s="17"/>
      <c r="J190" s="17"/>
      <c r="N190" s="125"/>
      <c r="O190" s="251" t="s">
        <v>394</v>
      </c>
      <c r="P190" s="251"/>
      <c r="Q190" s="251"/>
      <c r="R190" s="251"/>
      <c r="S190" s="251"/>
      <c r="T190" s="317"/>
      <c r="U190" s="19"/>
      <c r="V190" s="17"/>
      <c r="W190" s="17"/>
    </row>
    <row r="191" spans="1:23" ht="49.9" customHeight="1" x14ac:dyDescent="0.6">
      <c r="A191" s="29">
        <v>3504</v>
      </c>
      <c r="B191" s="27" t="s">
        <v>109</v>
      </c>
      <c r="C191" s="27"/>
      <c r="D191" s="69"/>
      <c r="E191" s="24">
        <v>16</v>
      </c>
      <c r="F191" s="24">
        <v>12.98</v>
      </c>
      <c r="G191" s="24">
        <f>J191</f>
        <v>16.749610389610389</v>
      </c>
      <c r="H191" s="19">
        <f>F191-0.36</f>
        <v>12.620000000000001</v>
      </c>
      <c r="I191" s="17">
        <f t="shared" ref="I191" si="174">SUM(H191/0.77)</f>
        <v>16.38961038961039</v>
      </c>
      <c r="J191" s="17">
        <f t="shared" ref="J191" si="175">SUM(I191+0.36)</f>
        <v>16.749610389610389</v>
      </c>
      <c r="N191" s="29">
        <v>4502</v>
      </c>
      <c r="O191" s="510" t="s">
        <v>51</v>
      </c>
      <c r="P191" s="510"/>
      <c r="Q191" s="518"/>
      <c r="R191" s="122"/>
      <c r="S191" s="24">
        <v>30.99</v>
      </c>
      <c r="T191" s="24">
        <f>W191</f>
        <v>40.139220779220778</v>
      </c>
      <c r="U191" s="19">
        <f>S191-0.36</f>
        <v>30.63</v>
      </c>
      <c r="V191" s="17">
        <f>SUM(U191/0.77)</f>
        <v>39.779220779220779</v>
      </c>
      <c r="W191" s="17">
        <f>SUM(V191+0.36)</f>
        <v>40.139220779220778</v>
      </c>
    </row>
    <row r="192" spans="1:23" ht="49.9" customHeight="1" x14ac:dyDescent="0.6">
      <c r="A192" s="281"/>
      <c r="B192" s="307" t="s">
        <v>339</v>
      </c>
      <c r="C192" s="307"/>
      <c r="D192" s="307"/>
      <c r="E192" s="307"/>
      <c r="F192" s="307"/>
      <c r="G192" s="308"/>
      <c r="H192" s="19"/>
      <c r="I192" s="17"/>
      <c r="J192" s="17"/>
      <c r="N192" s="85"/>
      <c r="O192" s="587" t="s">
        <v>118</v>
      </c>
      <c r="P192" s="588"/>
      <c r="Q192" s="588"/>
      <c r="R192" s="588"/>
      <c r="S192" s="588"/>
      <c r="T192" s="589"/>
      <c r="U192" s="19"/>
      <c r="V192" s="17"/>
      <c r="W192" s="17"/>
    </row>
    <row r="193" spans="1:23" ht="49.9" customHeight="1" x14ac:dyDescent="0.6">
      <c r="A193" s="29">
        <v>3509</v>
      </c>
      <c r="B193" s="27" t="s">
        <v>340</v>
      </c>
      <c r="C193" s="27"/>
      <c r="D193" s="69"/>
      <c r="E193" s="24">
        <v>3</v>
      </c>
      <c r="F193" s="24">
        <v>25.98</v>
      </c>
      <c r="G193" s="24">
        <f t="shared" ref="G193" si="176">J193</f>
        <v>33.659610389610393</v>
      </c>
      <c r="H193" s="19">
        <f>F193-0.27</f>
        <v>25.71</v>
      </c>
      <c r="I193" s="17">
        <f t="shared" ref="I193" si="177">SUM(H193/0.77)</f>
        <v>33.38961038961039</v>
      </c>
      <c r="J193" s="17">
        <f>SUM(I193+0.27)</f>
        <v>33.659610389610393</v>
      </c>
      <c r="N193" s="29">
        <v>4503</v>
      </c>
      <c r="O193" s="510" t="s">
        <v>51</v>
      </c>
      <c r="P193" s="510"/>
      <c r="Q193" s="518"/>
      <c r="R193" s="122"/>
      <c r="S193" s="24">
        <v>30.99</v>
      </c>
      <c r="T193" s="24">
        <f>W193</f>
        <v>40.139220779220778</v>
      </c>
      <c r="U193" s="19">
        <f>S193-0.36</f>
        <v>30.63</v>
      </c>
      <c r="V193" s="17">
        <f>SUM(U193/0.77)</f>
        <v>39.779220779220779</v>
      </c>
      <c r="W193" s="17">
        <f>SUM(V193+0.36)</f>
        <v>40.139220779220778</v>
      </c>
    </row>
    <row r="194" spans="1:23" ht="49.9" customHeight="1" x14ac:dyDescent="0.7">
      <c r="A194" s="521" t="s">
        <v>121</v>
      </c>
      <c r="B194" s="522"/>
      <c r="C194" s="522"/>
      <c r="D194" s="522"/>
      <c r="E194" s="522"/>
      <c r="F194" s="522"/>
      <c r="G194" s="523"/>
      <c r="H194" s="19"/>
      <c r="I194" s="17"/>
      <c r="J194" s="17"/>
      <c r="N194" s="85"/>
      <c r="O194" s="513" t="s">
        <v>117</v>
      </c>
      <c r="P194" s="514"/>
      <c r="Q194" s="514"/>
      <c r="R194" s="514"/>
      <c r="S194" s="514"/>
      <c r="T194" s="515"/>
      <c r="U194" s="19"/>
      <c r="V194" s="17"/>
      <c r="W194" s="17"/>
    </row>
    <row r="195" spans="1:23" ht="49.9" customHeight="1" x14ac:dyDescent="0.6">
      <c r="A195" s="76"/>
      <c r="B195" s="316" t="s">
        <v>119</v>
      </c>
      <c r="C195" s="314"/>
      <c r="D195" s="314"/>
      <c r="E195" s="314"/>
      <c r="F195" s="314"/>
      <c r="G195" s="315"/>
      <c r="H195" s="19"/>
      <c r="I195" s="17"/>
      <c r="J195" s="17"/>
      <c r="N195" s="29">
        <v>4504</v>
      </c>
      <c r="O195" s="510" t="s">
        <v>51</v>
      </c>
      <c r="P195" s="510"/>
      <c r="Q195" s="518"/>
      <c r="R195" s="122"/>
      <c r="S195" s="24">
        <v>34.49</v>
      </c>
      <c r="T195" s="24">
        <f>W195</f>
        <v>44.684675324675325</v>
      </c>
      <c r="U195" s="19">
        <f>S195-0.36</f>
        <v>34.130000000000003</v>
      </c>
      <c r="V195" s="17">
        <f>SUM(U195/0.77)</f>
        <v>44.324675324675326</v>
      </c>
      <c r="W195" s="17">
        <f>SUM(V195+0.36)</f>
        <v>44.684675324675325</v>
      </c>
    </row>
    <row r="196" spans="1:23" ht="49.9" customHeight="1" x14ac:dyDescent="0.6">
      <c r="A196" s="29">
        <v>4700</v>
      </c>
      <c r="B196" s="28" t="s">
        <v>29</v>
      </c>
      <c r="C196" s="27"/>
      <c r="D196" s="42"/>
      <c r="E196" s="24"/>
      <c r="F196" s="24">
        <v>30.98</v>
      </c>
      <c r="G196" s="54">
        <f>J196</f>
        <v>40.126233766233767</v>
      </c>
      <c r="H196" s="19">
        <f>F196-0.36</f>
        <v>30.62</v>
      </c>
      <c r="I196" s="17">
        <f>SUM(H196/0.77)</f>
        <v>39.766233766233768</v>
      </c>
      <c r="J196" s="17">
        <f>SUM(I196+0.36)</f>
        <v>40.126233766233767</v>
      </c>
      <c r="N196" s="85"/>
      <c r="O196" s="91" t="s">
        <v>116</v>
      </c>
      <c r="P196" s="234"/>
      <c r="Q196" s="234"/>
      <c r="R196" s="234"/>
      <c r="S196" s="234"/>
      <c r="T196" s="304"/>
      <c r="U196" s="19"/>
      <c r="V196" s="17"/>
      <c r="W196" s="17"/>
    </row>
    <row r="197" spans="1:23" ht="49.9" customHeight="1" x14ac:dyDescent="0.6">
      <c r="A197" s="319"/>
      <c r="B197" s="514" t="s">
        <v>570</v>
      </c>
      <c r="C197" s="514"/>
      <c r="D197" s="514"/>
      <c r="E197" s="514"/>
      <c r="F197" s="514"/>
      <c r="G197" s="515"/>
      <c r="H197" s="19"/>
      <c r="I197" s="17"/>
      <c r="J197" s="17"/>
      <c r="N197" s="29">
        <v>4505</v>
      </c>
      <c r="O197" s="510" t="s">
        <v>115</v>
      </c>
      <c r="P197" s="510"/>
      <c r="Q197" s="518"/>
      <c r="R197" s="122"/>
      <c r="S197" s="24">
        <v>48.99</v>
      </c>
      <c r="T197" s="24">
        <f>W197</f>
        <v>63.515844155844157</v>
      </c>
      <c r="U197" s="19">
        <f>S197-0.36</f>
        <v>48.63</v>
      </c>
      <c r="V197" s="17">
        <f>SUM(U197/0.77)</f>
        <v>63.155844155844157</v>
      </c>
      <c r="W197" s="17">
        <f>SUM(V197+0.36)</f>
        <v>63.515844155844157</v>
      </c>
    </row>
    <row r="198" spans="1:23" ht="49.9" customHeight="1" x14ac:dyDescent="0.6">
      <c r="A198" s="29">
        <v>4740</v>
      </c>
      <c r="B198" s="66" t="s">
        <v>95</v>
      </c>
      <c r="C198" s="66"/>
      <c r="D198" s="442"/>
      <c r="E198" s="24"/>
      <c r="F198" s="24">
        <v>30.98</v>
      </c>
      <c r="G198" s="54">
        <f>J198</f>
        <v>40.126233766233767</v>
      </c>
      <c r="H198" s="19">
        <f t="shared" ref="H198:H199" si="178">F198-0.36</f>
        <v>30.62</v>
      </c>
      <c r="I198" s="17">
        <f t="shared" ref="I198:I199" si="179">SUM(H198/0.77)</f>
        <v>39.766233766233768</v>
      </c>
      <c r="J198" s="17">
        <f t="shared" ref="J198:J199" si="180">SUM(I198+0.36)</f>
        <v>40.126233766233767</v>
      </c>
      <c r="N198" s="280"/>
      <c r="O198" s="514" t="s">
        <v>627</v>
      </c>
      <c r="P198" s="514"/>
      <c r="Q198" s="514"/>
      <c r="R198" s="514"/>
      <c r="S198" s="514"/>
      <c r="T198" s="515"/>
      <c r="U198" s="19"/>
      <c r="V198" s="17"/>
      <c r="W198" s="17"/>
    </row>
    <row r="199" spans="1:23" ht="49.9" customHeight="1" x14ac:dyDescent="0.6">
      <c r="A199" s="29">
        <v>4742</v>
      </c>
      <c r="B199" s="66" t="s">
        <v>55</v>
      </c>
      <c r="C199" s="66"/>
      <c r="D199" s="442"/>
      <c r="E199" s="24">
        <v>2</v>
      </c>
      <c r="F199" s="24">
        <v>26.98</v>
      </c>
      <c r="G199" s="54">
        <f>J199</f>
        <v>34.931428571428569</v>
      </c>
      <c r="H199" s="19">
        <f t="shared" si="178"/>
        <v>26.62</v>
      </c>
      <c r="I199" s="17">
        <f t="shared" si="179"/>
        <v>34.571428571428569</v>
      </c>
      <c r="J199" s="17">
        <f t="shared" si="180"/>
        <v>34.931428571428569</v>
      </c>
      <c r="N199" s="29">
        <v>4506</v>
      </c>
      <c r="O199" s="366" t="s">
        <v>51</v>
      </c>
      <c r="P199" s="366"/>
      <c r="Q199" s="23"/>
      <c r="R199" s="24"/>
      <c r="S199" s="24">
        <v>34.49</v>
      </c>
      <c r="T199" s="24">
        <f>W199</f>
        <v>44.684675324675325</v>
      </c>
      <c r="U199" s="19">
        <f>S199-0.36</f>
        <v>34.130000000000003</v>
      </c>
      <c r="V199" s="17">
        <f>SUM(U199/0.77)</f>
        <v>44.324675324675326</v>
      </c>
      <c r="W199" s="17">
        <f>SUM(V199+0.36)</f>
        <v>44.684675324675325</v>
      </c>
    </row>
    <row r="200" spans="1:23" ht="49.9" customHeight="1" x14ac:dyDescent="0.7">
      <c r="A200" s="548" t="s">
        <v>112</v>
      </c>
      <c r="B200" s="549"/>
      <c r="C200" s="549"/>
      <c r="D200" s="549"/>
      <c r="E200" s="549"/>
      <c r="F200" s="549"/>
      <c r="G200" s="550"/>
      <c r="H200" s="19"/>
      <c r="I200" s="17"/>
      <c r="J200" s="17"/>
      <c r="N200" s="280"/>
      <c r="O200" s="511" t="s">
        <v>590</v>
      </c>
      <c r="P200" s="511"/>
      <c r="Q200" s="511"/>
      <c r="R200" s="511"/>
      <c r="S200" s="511"/>
      <c r="T200" s="544"/>
      <c r="U200" s="19"/>
      <c r="V200" s="17"/>
      <c r="W200" s="17"/>
    </row>
    <row r="201" spans="1:23" ht="49.9" customHeight="1" x14ac:dyDescent="0.6">
      <c r="A201" s="83"/>
      <c r="B201" s="33" t="s">
        <v>111</v>
      </c>
      <c r="C201" s="33"/>
      <c r="D201" s="33"/>
      <c r="E201" s="33"/>
      <c r="F201" s="33"/>
      <c r="G201" s="89"/>
      <c r="H201" s="19"/>
      <c r="I201" s="17"/>
      <c r="J201" s="17"/>
      <c r="N201" s="29">
        <v>4521</v>
      </c>
      <c r="O201" s="510" t="s">
        <v>115</v>
      </c>
      <c r="P201" s="510"/>
      <c r="Q201" s="510"/>
      <c r="R201" s="24"/>
      <c r="S201" s="24">
        <v>59.99</v>
      </c>
      <c r="T201" s="24">
        <f>W201</f>
        <v>77.801558441558441</v>
      </c>
      <c r="U201" s="19">
        <f>S201-0.36</f>
        <v>59.63</v>
      </c>
      <c r="V201" s="17">
        <f>SUM(U201/0.77)</f>
        <v>77.441558441558442</v>
      </c>
      <c r="W201" s="17">
        <f>SUM(V201+0.36)</f>
        <v>77.801558441558441</v>
      </c>
    </row>
    <row r="202" spans="1:23" ht="49.9" customHeight="1" x14ac:dyDescent="0.6">
      <c r="A202" s="29">
        <v>1175</v>
      </c>
      <c r="B202" s="28" t="s">
        <v>95</v>
      </c>
      <c r="C202" s="27"/>
      <c r="D202" s="41"/>
      <c r="E202" s="24"/>
      <c r="F202" s="24">
        <v>28.25</v>
      </c>
      <c r="G202" s="54">
        <f>J202</f>
        <v>36.58077922077922</v>
      </c>
      <c r="H202" s="19">
        <f t="shared" ref="H202:H205" si="181">F202-0.36</f>
        <v>27.89</v>
      </c>
      <c r="I202" s="17">
        <f t="shared" ref="I202:I205" si="182">SUM(H202/0.77)</f>
        <v>36.220779220779221</v>
      </c>
      <c r="J202" s="17">
        <f t="shared" ref="J202:J205" si="183">SUM(I202+0.36)</f>
        <v>36.58077922077922</v>
      </c>
      <c r="N202" s="584" t="s">
        <v>114</v>
      </c>
      <c r="O202" s="585"/>
      <c r="P202" s="585"/>
      <c r="Q202" s="585"/>
      <c r="R202" s="585"/>
      <c r="S202" s="585"/>
      <c r="T202" s="586"/>
    </row>
    <row r="203" spans="1:23" ht="49.9" customHeight="1" x14ac:dyDescent="0.6">
      <c r="A203" s="29">
        <v>1176</v>
      </c>
      <c r="B203" s="28" t="s">
        <v>55</v>
      </c>
      <c r="C203" s="27"/>
      <c r="D203" s="42"/>
      <c r="E203" s="24">
        <v>1</v>
      </c>
      <c r="F203" s="24">
        <v>22.98</v>
      </c>
      <c r="G203" s="54">
        <f>J203</f>
        <v>29.736623376623378</v>
      </c>
      <c r="H203" s="19">
        <f t="shared" si="181"/>
        <v>22.62</v>
      </c>
      <c r="I203" s="17">
        <f t="shared" si="182"/>
        <v>29.376623376623378</v>
      </c>
      <c r="J203" s="17">
        <f t="shared" si="183"/>
        <v>29.736623376623378</v>
      </c>
      <c r="N203" s="124"/>
      <c r="O203" s="622" t="s">
        <v>395</v>
      </c>
      <c r="P203" s="623"/>
      <c r="Q203" s="623"/>
      <c r="R203" s="623"/>
      <c r="S203" s="623"/>
      <c r="T203" s="624"/>
    </row>
    <row r="204" spans="1:23" ht="49.9" customHeight="1" x14ac:dyDescent="0.6">
      <c r="A204" s="29">
        <v>1190</v>
      </c>
      <c r="B204" s="28" t="s">
        <v>109</v>
      </c>
      <c r="C204" s="27"/>
      <c r="D204" s="42"/>
      <c r="E204" s="24">
        <v>2</v>
      </c>
      <c r="F204" s="24">
        <v>22.98</v>
      </c>
      <c r="G204" s="54">
        <f>J204</f>
        <v>29.736623376623378</v>
      </c>
      <c r="H204" s="19">
        <f>F204-0.36</f>
        <v>22.62</v>
      </c>
      <c r="I204" s="17">
        <f t="shared" si="182"/>
        <v>29.376623376623378</v>
      </c>
      <c r="J204" s="17">
        <f t="shared" si="183"/>
        <v>29.736623376623378</v>
      </c>
      <c r="N204" s="29">
        <v>4696</v>
      </c>
      <c r="O204" s="27" t="s">
        <v>101</v>
      </c>
      <c r="P204" s="27"/>
      <c r="Q204" s="265"/>
      <c r="R204" s="122"/>
      <c r="S204" s="24">
        <v>46</v>
      </c>
      <c r="T204" s="24">
        <f>W204</f>
        <v>59.632727272727273</v>
      </c>
      <c r="U204" s="19">
        <f>S204-0.36</f>
        <v>45.64</v>
      </c>
      <c r="V204" s="17">
        <f>SUM(U204/0.77)</f>
        <v>59.272727272727273</v>
      </c>
      <c r="W204" s="17">
        <f>SUM(V204+0.36)</f>
        <v>59.632727272727273</v>
      </c>
    </row>
    <row r="205" spans="1:23" ht="49.9" customHeight="1" x14ac:dyDescent="0.6">
      <c r="A205" s="29">
        <v>1179</v>
      </c>
      <c r="B205" s="28" t="s">
        <v>42</v>
      </c>
      <c r="C205" s="27"/>
      <c r="D205" s="42"/>
      <c r="E205" s="24" t="s">
        <v>45</v>
      </c>
      <c r="F205" s="24">
        <v>20.9</v>
      </c>
      <c r="G205" s="54">
        <f>J205</f>
        <v>27.035324675324674</v>
      </c>
      <c r="H205" s="19">
        <f t="shared" si="181"/>
        <v>20.54</v>
      </c>
      <c r="I205" s="17">
        <f t="shared" si="182"/>
        <v>26.675324675324674</v>
      </c>
      <c r="J205" s="17">
        <f t="shared" si="183"/>
        <v>27.035324675324674</v>
      </c>
      <c r="N205" s="289"/>
      <c r="O205" s="514" t="s">
        <v>427</v>
      </c>
      <c r="P205" s="514"/>
      <c r="Q205" s="514"/>
      <c r="R205" s="514"/>
      <c r="S205" s="514"/>
      <c r="T205" s="515"/>
      <c r="U205" s="19"/>
      <c r="V205" s="17"/>
      <c r="W205" s="17"/>
    </row>
    <row r="206" spans="1:23" ht="49.9" customHeight="1" x14ac:dyDescent="0.7">
      <c r="A206" s="521" t="s">
        <v>107</v>
      </c>
      <c r="B206" s="522"/>
      <c r="C206" s="522"/>
      <c r="D206" s="522"/>
      <c r="E206" s="522"/>
      <c r="F206" s="522"/>
      <c r="G206" s="523"/>
      <c r="H206" s="19">
        <f t="shared" ref="H206:H213" si="184">F206-0.36</f>
        <v>-0.36</v>
      </c>
      <c r="I206" s="17">
        <f t="shared" ref="I206:I227" si="185">SUM(H206/0.77)</f>
        <v>-0.46753246753246752</v>
      </c>
      <c r="J206" s="17">
        <f t="shared" ref="J206:J213" si="186">SUM(I206+0.36)</f>
        <v>-0.10753246753246753</v>
      </c>
      <c r="N206" s="29">
        <v>4699</v>
      </c>
      <c r="O206" s="510" t="s">
        <v>101</v>
      </c>
      <c r="P206" s="510"/>
      <c r="Q206" s="510"/>
      <c r="R206" s="122"/>
      <c r="S206" s="24">
        <v>84</v>
      </c>
      <c r="T206" s="24">
        <f>W206</f>
        <v>108.98337662337661</v>
      </c>
      <c r="U206" s="19">
        <f>S206-0.36</f>
        <v>83.64</v>
      </c>
      <c r="V206" s="17">
        <f>SUM(U206/0.77)</f>
        <v>108.62337662337661</v>
      </c>
      <c r="W206" s="17">
        <f>SUM(V206+0.36)</f>
        <v>108.98337662337661</v>
      </c>
    </row>
    <row r="207" spans="1:23" ht="49.9" customHeight="1" x14ac:dyDescent="0.65">
      <c r="A207" s="81"/>
      <c r="B207" s="339" t="s">
        <v>105</v>
      </c>
      <c r="C207" s="33"/>
      <c r="D207" s="32"/>
      <c r="E207" s="543"/>
      <c r="F207" s="543"/>
      <c r="G207" s="543"/>
      <c r="H207" s="19">
        <f t="shared" si="184"/>
        <v>-0.36</v>
      </c>
      <c r="I207" s="17">
        <f t="shared" si="185"/>
        <v>-0.46753246753246752</v>
      </c>
      <c r="J207" s="17">
        <f t="shared" si="186"/>
        <v>-0.10753246753246753</v>
      </c>
      <c r="N207" s="85"/>
      <c r="O207" s="513" t="s">
        <v>396</v>
      </c>
      <c r="P207" s="514"/>
      <c r="Q207" s="514"/>
      <c r="R207" s="514"/>
      <c r="S207" s="514"/>
      <c r="T207" s="515"/>
      <c r="U207" s="19"/>
      <c r="V207" s="17"/>
      <c r="W207" s="17"/>
    </row>
    <row r="208" spans="1:23" ht="49.9" customHeight="1" x14ac:dyDescent="0.6">
      <c r="A208" s="29">
        <v>3000</v>
      </c>
      <c r="B208" s="28" t="s">
        <v>102</v>
      </c>
      <c r="C208" s="27"/>
      <c r="D208" s="42"/>
      <c r="E208" s="24">
        <v>2</v>
      </c>
      <c r="F208" s="54">
        <v>16.989999999999998</v>
      </c>
      <c r="G208" s="54">
        <f t="shared" ref="G208:G214" si="187">J208</f>
        <v>21.957402597402595</v>
      </c>
      <c r="H208" s="19">
        <f t="shared" si="184"/>
        <v>16.63</v>
      </c>
      <c r="I208" s="17">
        <f t="shared" si="185"/>
        <v>21.597402597402596</v>
      </c>
      <c r="J208" s="17">
        <f t="shared" si="186"/>
        <v>21.957402597402595</v>
      </c>
      <c r="N208" s="29">
        <v>4688</v>
      </c>
      <c r="O208" s="27" t="s">
        <v>101</v>
      </c>
      <c r="P208" s="27"/>
      <c r="Q208" s="290"/>
      <c r="R208" s="122"/>
      <c r="S208" s="24">
        <v>69.989999999999995</v>
      </c>
      <c r="T208" s="24">
        <f>W208</f>
        <v>90.788571428571416</v>
      </c>
      <c r="U208" s="19">
        <f>S208-0.36</f>
        <v>69.63</v>
      </c>
      <c r="V208" s="17">
        <f>SUM(U208/0.77)</f>
        <v>90.428571428571416</v>
      </c>
      <c r="W208" s="17">
        <f>SUM(V208+0.36)</f>
        <v>90.788571428571416</v>
      </c>
    </row>
    <row r="209" spans="1:28" ht="49.9" customHeight="1" x14ac:dyDescent="0.6">
      <c r="A209" s="29">
        <v>3001</v>
      </c>
      <c r="B209" s="28" t="s">
        <v>95</v>
      </c>
      <c r="C209" s="27"/>
      <c r="D209" s="42"/>
      <c r="E209" s="24"/>
      <c r="F209" s="24">
        <v>24.99</v>
      </c>
      <c r="G209" s="54">
        <f t="shared" si="187"/>
        <v>32.347012987012988</v>
      </c>
      <c r="H209" s="19">
        <f t="shared" si="184"/>
        <v>24.63</v>
      </c>
      <c r="I209" s="17">
        <f t="shared" si="185"/>
        <v>31.987012987012985</v>
      </c>
      <c r="J209" s="17">
        <f t="shared" si="186"/>
        <v>32.347012987012988</v>
      </c>
      <c r="N209" s="85"/>
      <c r="O209" s="513" t="s">
        <v>476</v>
      </c>
      <c r="P209" s="514"/>
      <c r="Q209" s="514"/>
      <c r="R209" s="514"/>
      <c r="S209" s="514"/>
      <c r="T209" s="515"/>
      <c r="U209" s="19"/>
      <c r="V209" s="17"/>
      <c r="W209" s="17"/>
    </row>
    <row r="210" spans="1:28" ht="49.9" customHeight="1" x14ac:dyDescent="0.6">
      <c r="A210" s="29">
        <v>3002</v>
      </c>
      <c r="B210" s="28" t="s">
        <v>55</v>
      </c>
      <c r="C210" s="27"/>
      <c r="D210" s="441"/>
      <c r="E210" s="24">
        <v>2</v>
      </c>
      <c r="F210" s="54">
        <v>17.98</v>
      </c>
      <c r="G210" s="54">
        <f t="shared" si="187"/>
        <v>23.243116883116883</v>
      </c>
      <c r="H210" s="19">
        <f t="shared" si="184"/>
        <v>17.62</v>
      </c>
      <c r="I210" s="17">
        <f t="shared" si="185"/>
        <v>22.883116883116884</v>
      </c>
      <c r="J210" s="17">
        <f t="shared" si="186"/>
        <v>23.243116883116883</v>
      </c>
      <c r="N210" s="29">
        <v>4687</v>
      </c>
      <c r="O210" s="27" t="s">
        <v>101</v>
      </c>
      <c r="P210" s="27"/>
      <c r="Q210" s="395"/>
      <c r="R210" s="122"/>
      <c r="S210" s="24">
        <v>69.989999999999995</v>
      </c>
      <c r="T210" s="24">
        <f>W210</f>
        <v>90.788571428571416</v>
      </c>
      <c r="U210" s="19">
        <f>S210-0.36</f>
        <v>69.63</v>
      </c>
      <c r="V210" s="17">
        <f>SUM(U210/0.77)</f>
        <v>90.428571428571416</v>
      </c>
      <c r="W210" s="17">
        <f>SUM(V210+0.36)</f>
        <v>90.788571428571416</v>
      </c>
    </row>
    <row r="211" spans="1:28" ht="49.9" customHeight="1" x14ac:dyDescent="0.6">
      <c r="A211" s="29">
        <v>3004</v>
      </c>
      <c r="B211" s="28" t="s">
        <v>104</v>
      </c>
      <c r="C211" s="27"/>
      <c r="D211" s="42"/>
      <c r="E211" s="25">
        <v>2.99</v>
      </c>
      <c r="F211" s="24">
        <v>24</v>
      </c>
      <c r="G211" s="54">
        <f t="shared" si="187"/>
        <v>31.0612987012987</v>
      </c>
      <c r="H211" s="19">
        <f t="shared" si="184"/>
        <v>23.64</v>
      </c>
      <c r="I211" s="17">
        <f t="shared" si="185"/>
        <v>30.7012987012987</v>
      </c>
      <c r="J211" s="17">
        <f t="shared" si="186"/>
        <v>31.0612987012987</v>
      </c>
      <c r="N211" s="85"/>
      <c r="O211" s="513" t="s">
        <v>378</v>
      </c>
      <c r="P211" s="514"/>
      <c r="Q211" s="514"/>
      <c r="R211" s="514"/>
      <c r="S211" s="514"/>
      <c r="T211" s="515"/>
      <c r="U211" s="19"/>
      <c r="V211" s="17"/>
      <c r="W211" s="17"/>
    </row>
    <row r="212" spans="1:28" ht="49.9" customHeight="1" x14ac:dyDescent="0.6">
      <c r="A212" s="29">
        <v>3006</v>
      </c>
      <c r="B212" s="28" t="s">
        <v>84</v>
      </c>
      <c r="C212" s="27"/>
      <c r="D212" s="42"/>
      <c r="E212" s="24">
        <v>2</v>
      </c>
      <c r="F212" s="54">
        <v>16.989999999999998</v>
      </c>
      <c r="G212" s="54">
        <f t="shared" si="187"/>
        <v>21.957402597402595</v>
      </c>
      <c r="H212" s="19">
        <f t="shared" si="184"/>
        <v>16.63</v>
      </c>
      <c r="I212" s="17">
        <f t="shared" si="185"/>
        <v>21.597402597402596</v>
      </c>
      <c r="J212" s="17">
        <f t="shared" si="186"/>
        <v>21.957402597402595</v>
      </c>
      <c r="N212" s="29">
        <v>4693</v>
      </c>
      <c r="O212" s="27" t="s">
        <v>101</v>
      </c>
      <c r="P212" s="27"/>
      <c r="Q212" s="290"/>
      <c r="R212" s="122"/>
      <c r="S212" s="24">
        <v>49</v>
      </c>
      <c r="T212" s="24">
        <f>W212</f>
        <v>63.528831168831168</v>
      </c>
      <c r="U212" s="19">
        <f>S212-0.36</f>
        <v>48.64</v>
      </c>
      <c r="V212" s="17">
        <f>SUM(U212/0.77)</f>
        <v>63.168831168831169</v>
      </c>
      <c r="W212" s="17">
        <f>SUM(V212+0.36)</f>
        <v>63.528831168831168</v>
      </c>
    </row>
    <row r="213" spans="1:28" ht="49.9" customHeight="1" x14ac:dyDescent="0.7">
      <c r="A213" s="29">
        <v>3007</v>
      </c>
      <c r="B213" s="28" t="s">
        <v>40</v>
      </c>
      <c r="C213" s="27"/>
      <c r="D213" s="441"/>
      <c r="E213" s="24">
        <v>2</v>
      </c>
      <c r="F213" s="54">
        <v>17.98</v>
      </c>
      <c r="G213" s="54">
        <f t="shared" si="187"/>
        <v>23.243116883116883</v>
      </c>
      <c r="H213" s="19">
        <f t="shared" si="184"/>
        <v>17.62</v>
      </c>
      <c r="I213" s="17">
        <f t="shared" si="185"/>
        <v>22.883116883116884</v>
      </c>
      <c r="J213" s="17">
        <f t="shared" si="186"/>
        <v>23.243116883116883</v>
      </c>
      <c r="N213" s="527" t="s">
        <v>110</v>
      </c>
      <c r="O213" s="528"/>
      <c r="P213" s="528"/>
      <c r="Q213" s="528"/>
      <c r="R213" s="528"/>
      <c r="S213" s="528"/>
      <c r="T213" s="529"/>
      <c r="U213" s="19"/>
      <c r="V213" s="17"/>
      <c r="W213" s="17"/>
    </row>
    <row r="214" spans="1:28" ht="49.9" customHeight="1" x14ac:dyDescent="0.6">
      <c r="A214" s="29">
        <v>3009</v>
      </c>
      <c r="B214" s="28" t="s">
        <v>63</v>
      </c>
      <c r="C214" s="27"/>
      <c r="D214" s="42"/>
      <c r="E214" s="29"/>
      <c r="F214" s="24">
        <v>25.55</v>
      </c>
      <c r="G214" s="54">
        <f t="shared" si="187"/>
        <v>33.113116883116881</v>
      </c>
      <c r="H214" s="19">
        <f>F214-0.23</f>
        <v>25.32</v>
      </c>
      <c r="I214" s="17">
        <f t="shared" si="185"/>
        <v>32.883116883116884</v>
      </c>
      <c r="J214" s="17">
        <f>SUM(I214+0.23)</f>
        <v>33.113116883116881</v>
      </c>
      <c r="N214" s="297"/>
      <c r="O214" s="316" t="s">
        <v>373</v>
      </c>
      <c r="P214" s="314"/>
      <c r="Q214" s="314"/>
      <c r="R214" s="314"/>
      <c r="S214" s="314"/>
      <c r="T214" s="315"/>
      <c r="U214" s="19" t="e">
        <f>O214-0.36</f>
        <v>#VALUE!</v>
      </c>
      <c r="V214" s="17" t="e">
        <f>SUM(U214/0.77)</f>
        <v>#VALUE!</v>
      </c>
      <c r="W214" s="17" t="e">
        <f>SUM(V214+0.36)</f>
        <v>#VALUE!</v>
      </c>
    </row>
    <row r="215" spans="1:28" ht="49.9" customHeight="1" x14ac:dyDescent="0.65">
      <c r="A215" s="85"/>
      <c r="B215" s="569" t="s">
        <v>582</v>
      </c>
      <c r="C215" s="570"/>
      <c r="D215" s="570"/>
      <c r="E215" s="570"/>
      <c r="F215" s="570"/>
      <c r="G215" s="571"/>
      <c r="H215" s="19"/>
      <c r="I215" s="17"/>
      <c r="J215" s="17"/>
      <c r="N215" s="29">
        <v>4628</v>
      </c>
      <c r="O215" s="27" t="s">
        <v>101</v>
      </c>
      <c r="P215" s="27"/>
      <c r="Q215" s="42"/>
      <c r="R215" s="24"/>
      <c r="S215" s="24">
        <v>55</v>
      </c>
      <c r="T215" s="54">
        <f>W215</f>
        <v>71.321038961038965</v>
      </c>
      <c r="U215" s="19">
        <f>S215-0.36</f>
        <v>54.64</v>
      </c>
      <c r="V215" s="17">
        <f>SUM(U215/0.77)</f>
        <v>70.961038961038966</v>
      </c>
      <c r="W215" s="17">
        <f>SUM(V215+0.36)</f>
        <v>71.321038961038965</v>
      </c>
    </row>
    <row r="216" spans="1:28" ht="49.9" customHeight="1" x14ac:dyDescent="0.6">
      <c r="A216" s="29">
        <v>3043</v>
      </c>
      <c r="B216" s="28" t="s">
        <v>95</v>
      </c>
      <c r="C216" s="27"/>
      <c r="D216" s="42"/>
      <c r="E216" s="29"/>
      <c r="F216" s="24">
        <v>28.25</v>
      </c>
      <c r="G216" s="54">
        <f t="shared" ref="G216:G217" si="188">J216</f>
        <v>36.58077922077922</v>
      </c>
      <c r="H216" s="19">
        <f t="shared" ref="H216:H217" si="189">F216-0.36</f>
        <v>27.89</v>
      </c>
      <c r="I216" s="17">
        <f t="shared" ref="I216:I217" si="190">SUM(H216/0.77)</f>
        <v>36.220779220779221</v>
      </c>
      <c r="J216" s="17">
        <f t="shared" ref="J216:J217" si="191">SUM(I216+0.36)</f>
        <v>36.58077922077922</v>
      </c>
      <c r="N216" s="85"/>
      <c r="O216" s="513" t="s">
        <v>467</v>
      </c>
      <c r="P216" s="514"/>
      <c r="Q216" s="514"/>
      <c r="R216" s="514"/>
      <c r="S216" s="514"/>
      <c r="T216" s="515"/>
      <c r="U216" s="19"/>
      <c r="V216" s="17"/>
      <c r="W216" s="17"/>
    </row>
    <row r="217" spans="1:28" ht="49.9" customHeight="1" x14ac:dyDescent="0.6">
      <c r="A217" s="29">
        <v>3044</v>
      </c>
      <c r="B217" s="28" t="s">
        <v>55</v>
      </c>
      <c r="C217" s="27"/>
      <c r="D217" s="42"/>
      <c r="E217" s="24"/>
      <c r="F217" s="24">
        <v>22.98</v>
      </c>
      <c r="G217" s="54">
        <f t="shared" si="188"/>
        <v>29.736623376623378</v>
      </c>
      <c r="H217" s="19">
        <f t="shared" si="189"/>
        <v>22.62</v>
      </c>
      <c r="I217" s="17">
        <f t="shared" si="190"/>
        <v>29.376623376623378</v>
      </c>
      <c r="J217" s="17">
        <f t="shared" si="191"/>
        <v>29.736623376623378</v>
      </c>
      <c r="N217" s="29">
        <v>4619</v>
      </c>
      <c r="O217" s="27" t="s">
        <v>101</v>
      </c>
      <c r="P217" s="27"/>
      <c r="Q217" s="69"/>
      <c r="R217" s="24"/>
      <c r="S217" s="24">
        <v>29.99</v>
      </c>
      <c r="T217" s="54">
        <f>W217</f>
        <v>38.840519480519475</v>
      </c>
      <c r="U217" s="19">
        <f>S217-0.36</f>
        <v>29.63</v>
      </c>
      <c r="V217" s="17">
        <f t="shared" ref="V217" si="192">SUM(U217/0.77)</f>
        <v>38.480519480519476</v>
      </c>
      <c r="W217" s="17">
        <f t="shared" ref="W217" si="193">SUM(V217+0.36)</f>
        <v>38.840519480519475</v>
      </c>
    </row>
    <row r="218" spans="1:28" ht="49.9" customHeight="1" x14ac:dyDescent="0.65">
      <c r="A218" s="81"/>
      <c r="B218" s="339" t="s">
        <v>103</v>
      </c>
      <c r="C218" s="33"/>
      <c r="D218" s="32"/>
      <c r="E218" s="543"/>
      <c r="F218" s="543"/>
      <c r="G218" s="543"/>
      <c r="H218" s="19">
        <f t="shared" ref="H218:H223" si="194">F218-0.36</f>
        <v>-0.36</v>
      </c>
      <c r="I218" s="17">
        <f t="shared" si="185"/>
        <v>-0.46753246753246752</v>
      </c>
      <c r="J218" s="17">
        <f t="shared" ref="J218:J223" si="195">SUM(I218+0.36)</f>
        <v>-0.10753246753246753</v>
      </c>
      <c r="N218" s="297"/>
      <c r="O218" s="316" t="s">
        <v>108</v>
      </c>
      <c r="P218" s="314"/>
      <c r="Q218" s="314"/>
      <c r="R218" s="314"/>
      <c r="S218" s="314"/>
      <c r="T218" s="315"/>
      <c r="U218" s="19" t="e">
        <f>O218-0.36</f>
        <v>#VALUE!</v>
      </c>
      <c r="V218" s="17" t="e">
        <f t="shared" ref="V218:V228" si="196">SUM(U218/0.77)</f>
        <v>#VALUE!</v>
      </c>
      <c r="W218" s="17" t="e">
        <f t="shared" ref="W218:W228" si="197">SUM(V218+0.36)</f>
        <v>#VALUE!</v>
      </c>
    </row>
    <row r="219" spans="1:28" ht="49.9" customHeight="1" x14ac:dyDescent="0.6">
      <c r="A219" s="29">
        <v>3010</v>
      </c>
      <c r="B219" s="28" t="s">
        <v>102</v>
      </c>
      <c r="C219" s="27"/>
      <c r="D219" s="42"/>
      <c r="E219" s="24">
        <v>2</v>
      </c>
      <c r="F219" s="54">
        <v>16.989999999999998</v>
      </c>
      <c r="G219" s="54">
        <f t="shared" ref="G219:G223" si="198">J219</f>
        <v>21.957402597402595</v>
      </c>
      <c r="H219" s="19">
        <f t="shared" si="194"/>
        <v>16.63</v>
      </c>
      <c r="I219" s="17">
        <f t="shared" si="185"/>
        <v>21.597402597402596</v>
      </c>
      <c r="J219" s="17">
        <f t="shared" si="195"/>
        <v>21.957402597402595</v>
      </c>
      <c r="N219" s="29">
        <v>4620</v>
      </c>
      <c r="O219" s="27" t="s">
        <v>51</v>
      </c>
      <c r="P219" s="27"/>
      <c r="Q219" s="273"/>
      <c r="R219" s="24"/>
      <c r="S219" s="24">
        <v>30.99</v>
      </c>
      <c r="T219" s="54">
        <f>W219</f>
        <v>40.139220779220778</v>
      </c>
      <c r="U219" s="19">
        <f>S219-0.36</f>
        <v>30.63</v>
      </c>
      <c r="V219" s="17">
        <f t="shared" si="196"/>
        <v>39.779220779220779</v>
      </c>
      <c r="W219" s="17">
        <f t="shared" si="197"/>
        <v>40.139220779220778</v>
      </c>
    </row>
    <row r="220" spans="1:28" ht="49.9" customHeight="1" x14ac:dyDescent="0.6">
      <c r="A220" s="29">
        <v>3011</v>
      </c>
      <c r="B220" s="28" t="s">
        <v>95</v>
      </c>
      <c r="C220" s="27"/>
      <c r="D220" s="42"/>
      <c r="E220" s="24"/>
      <c r="F220" s="24">
        <v>24.99</v>
      </c>
      <c r="G220" s="54">
        <f t="shared" si="198"/>
        <v>32.347012987012988</v>
      </c>
      <c r="H220" s="19">
        <f t="shared" si="194"/>
        <v>24.63</v>
      </c>
      <c r="I220" s="17">
        <f t="shared" si="185"/>
        <v>31.987012987012985</v>
      </c>
      <c r="J220" s="17">
        <f t="shared" si="195"/>
        <v>32.347012987012988</v>
      </c>
      <c r="N220" s="29">
        <v>4621</v>
      </c>
      <c r="O220" s="27" t="s">
        <v>40</v>
      </c>
      <c r="P220" s="27"/>
      <c r="Q220" s="42"/>
      <c r="R220" s="24" t="s">
        <v>45</v>
      </c>
      <c r="S220" s="29">
        <v>27.99</v>
      </c>
      <c r="T220" s="54">
        <f>W220</f>
        <v>36.243116883116883</v>
      </c>
      <c r="U220" s="19">
        <f>S220-0.36</f>
        <v>27.63</v>
      </c>
      <c r="V220" s="17">
        <f t="shared" si="196"/>
        <v>35.883116883116884</v>
      </c>
      <c r="W220" s="17">
        <f t="shared" si="197"/>
        <v>36.243116883116883</v>
      </c>
    </row>
    <row r="221" spans="1:28" ht="49.9" customHeight="1" x14ac:dyDescent="0.6">
      <c r="A221" s="29">
        <v>3012</v>
      </c>
      <c r="B221" s="28" t="s">
        <v>55</v>
      </c>
      <c r="C221" s="27"/>
      <c r="D221" s="441"/>
      <c r="E221" s="24">
        <v>2</v>
      </c>
      <c r="F221" s="54">
        <v>17.98</v>
      </c>
      <c r="G221" s="54">
        <f t="shared" si="198"/>
        <v>23.243116883116883</v>
      </c>
      <c r="H221" s="19">
        <f t="shared" si="194"/>
        <v>17.62</v>
      </c>
      <c r="I221" s="17">
        <f t="shared" si="185"/>
        <v>22.883116883116884</v>
      </c>
      <c r="J221" s="17">
        <f t="shared" si="195"/>
        <v>23.243116883116883</v>
      </c>
      <c r="N221" s="29">
        <v>4622</v>
      </c>
      <c r="O221" s="27" t="s">
        <v>101</v>
      </c>
      <c r="P221" s="27"/>
      <c r="Q221" s="69"/>
      <c r="R221" s="24"/>
      <c r="S221" s="29">
        <v>44.99</v>
      </c>
      <c r="T221" s="54">
        <f>W221</f>
        <v>58.321038961038965</v>
      </c>
      <c r="U221" s="19">
        <f>S221-0.36</f>
        <v>44.63</v>
      </c>
      <c r="V221" s="17">
        <f t="shared" si="196"/>
        <v>57.961038961038966</v>
      </c>
      <c r="W221" s="17">
        <f t="shared" si="197"/>
        <v>58.321038961038965</v>
      </c>
    </row>
    <row r="222" spans="1:28" ht="49.9" customHeight="1" x14ac:dyDescent="0.6">
      <c r="A222" s="29">
        <v>3016</v>
      </c>
      <c r="B222" s="28" t="s">
        <v>84</v>
      </c>
      <c r="C222" s="27"/>
      <c r="D222" s="42"/>
      <c r="E222" s="24">
        <v>2</v>
      </c>
      <c r="F222" s="54">
        <v>16.989999999999998</v>
      </c>
      <c r="G222" s="54">
        <f t="shared" si="198"/>
        <v>21.957402597402595</v>
      </c>
      <c r="H222" s="19">
        <f t="shared" si="194"/>
        <v>16.63</v>
      </c>
      <c r="I222" s="17">
        <f t="shared" si="185"/>
        <v>21.597402597402596</v>
      </c>
      <c r="J222" s="17">
        <f t="shared" si="195"/>
        <v>21.957402597402595</v>
      </c>
      <c r="N222" s="78"/>
      <c r="O222" s="314" t="s">
        <v>400</v>
      </c>
      <c r="P222" s="314"/>
      <c r="Q222" s="314"/>
      <c r="R222" s="314"/>
      <c r="S222" s="314"/>
      <c r="T222" s="315"/>
      <c r="U222" s="19" t="e">
        <f>O222-0.36</f>
        <v>#VALUE!</v>
      </c>
      <c r="V222" s="17" t="e">
        <f>SUM(U222/0.77)</f>
        <v>#VALUE!</v>
      </c>
      <c r="W222" s="17" t="e">
        <f>SUM(V222+0.36)</f>
        <v>#VALUE!</v>
      </c>
    </row>
    <row r="223" spans="1:28" ht="49.9" customHeight="1" x14ac:dyDescent="0.6">
      <c r="A223" s="29">
        <v>3017</v>
      </c>
      <c r="B223" s="28" t="s">
        <v>40</v>
      </c>
      <c r="C223" s="27"/>
      <c r="D223" s="441"/>
      <c r="E223" s="24">
        <v>2</v>
      </c>
      <c r="F223" s="54">
        <v>17.98</v>
      </c>
      <c r="G223" s="54">
        <f t="shared" si="198"/>
        <v>23.243116883116883</v>
      </c>
      <c r="H223" s="19">
        <f t="shared" si="194"/>
        <v>17.62</v>
      </c>
      <c r="I223" s="17">
        <f t="shared" si="185"/>
        <v>22.883116883116884</v>
      </c>
      <c r="J223" s="17">
        <f t="shared" si="195"/>
        <v>23.243116883116883</v>
      </c>
      <c r="N223" s="29">
        <v>4600</v>
      </c>
      <c r="O223" s="27" t="s">
        <v>51</v>
      </c>
      <c r="P223" s="27"/>
      <c r="Q223" s="273"/>
      <c r="R223" s="24"/>
      <c r="S223" s="24">
        <v>30.99</v>
      </c>
      <c r="T223" s="54">
        <f>W223</f>
        <v>40.139220779220778</v>
      </c>
      <c r="U223" s="19">
        <f>S223-0.36</f>
        <v>30.63</v>
      </c>
      <c r="V223" s="17">
        <f>SUM(U223/0.77)</f>
        <v>39.779220779220779</v>
      </c>
      <c r="W223" s="17">
        <f>SUM(V223+0.36)</f>
        <v>40.139220779220778</v>
      </c>
    </row>
    <row r="224" spans="1:28" ht="49.9" customHeight="1" x14ac:dyDescent="0.65">
      <c r="A224" s="81"/>
      <c r="B224" s="339" t="s">
        <v>99</v>
      </c>
      <c r="C224" s="33"/>
      <c r="D224" s="32"/>
      <c r="E224" s="543"/>
      <c r="F224" s="543"/>
      <c r="G224" s="543"/>
      <c r="H224" s="19">
        <f>F224-0.36</f>
        <v>-0.36</v>
      </c>
      <c r="I224" s="17">
        <f t="shared" si="185"/>
        <v>-0.46753246753246752</v>
      </c>
      <c r="J224" s="17">
        <f>SUM(I224+0.36)</f>
        <v>-0.10753246753246753</v>
      </c>
      <c r="N224" s="85"/>
      <c r="O224" s="513" t="s">
        <v>491</v>
      </c>
      <c r="P224" s="514"/>
      <c r="Q224" s="514"/>
      <c r="R224" s="514"/>
      <c r="S224" s="514"/>
      <c r="T224" s="515"/>
      <c r="U224" s="19"/>
      <c r="V224" s="17"/>
      <c r="W224" s="17"/>
      <c r="AB224" s="119"/>
    </row>
    <row r="225" spans="1:23" ht="49.9" customHeight="1" x14ac:dyDescent="0.6">
      <c r="A225" s="29">
        <v>3021</v>
      </c>
      <c r="B225" s="28" t="s">
        <v>95</v>
      </c>
      <c r="C225" s="27"/>
      <c r="D225" s="42"/>
      <c r="E225" s="24"/>
      <c r="F225" s="24">
        <v>24.99</v>
      </c>
      <c r="G225" s="54">
        <f>J225</f>
        <v>32.347012987012988</v>
      </c>
      <c r="H225" s="19">
        <f>F225-0.36</f>
        <v>24.63</v>
      </c>
      <c r="I225" s="17">
        <f t="shared" si="185"/>
        <v>31.987012987012985</v>
      </c>
      <c r="J225" s="17">
        <f>SUM(I225+0.36)</f>
        <v>32.347012987012988</v>
      </c>
      <c r="N225" s="29">
        <v>4680</v>
      </c>
      <c r="O225" s="27" t="s">
        <v>40</v>
      </c>
      <c r="P225" s="27"/>
      <c r="Q225" s="69"/>
      <c r="R225" s="24" t="s">
        <v>45</v>
      </c>
      <c r="S225" s="24">
        <v>27.99</v>
      </c>
      <c r="T225" s="54">
        <f>W225</f>
        <v>36.243116883116883</v>
      </c>
      <c r="U225" s="19">
        <f>S225-0.36</f>
        <v>27.63</v>
      </c>
      <c r="V225" s="17">
        <f t="shared" ref="V225" si="199">SUM(U225/0.77)</f>
        <v>35.883116883116884</v>
      </c>
      <c r="W225" s="17">
        <f t="shared" ref="W225" si="200">SUM(V225+0.36)</f>
        <v>36.243116883116883</v>
      </c>
    </row>
    <row r="226" spans="1:23" ht="49.9" customHeight="1" x14ac:dyDescent="0.6">
      <c r="A226" s="29">
        <v>3022</v>
      </c>
      <c r="B226" s="28" t="s">
        <v>55</v>
      </c>
      <c r="C226" s="27"/>
      <c r="D226" s="441"/>
      <c r="E226" s="24">
        <v>2</v>
      </c>
      <c r="F226" s="54">
        <v>17.98</v>
      </c>
      <c r="G226" s="54">
        <f>J226</f>
        <v>23.243116883116883</v>
      </c>
      <c r="H226" s="19">
        <f>F226-0.36</f>
        <v>17.62</v>
      </c>
      <c r="I226" s="17">
        <f t="shared" si="185"/>
        <v>22.883116883116884</v>
      </c>
      <c r="J226" s="17">
        <f>SUM(I226+0.36)</f>
        <v>23.243116883116883</v>
      </c>
      <c r="N226" s="297"/>
      <c r="O226" s="316" t="s">
        <v>372</v>
      </c>
      <c r="P226" s="314"/>
      <c r="Q226" s="314"/>
      <c r="R226" s="314"/>
      <c r="S226" s="314"/>
      <c r="T226" s="315"/>
      <c r="U226" s="19" t="e">
        <f>O226-0.36</f>
        <v>#VALUE!</v>
      </c>
      <c r="V226" s="17" t="e">
        <f t="shared" si="196"/>
        <v>#VALUE!</v>
      </c>
      <c r="W226" s="17" t="e">
        <f t="shared" si="197"/>
        <v>#VALUE!</v>
      </c>
    </row>
    <row r="227" spans="1:23" ht="49.9" customHeight="1" x14ac:dyDescent="0.6">
      <c r="A227" s="29">
        <v>3027</v>
      </c>
      <c r="B227" s="28" t="s">
        <v>40</v>
      </c>
      <c r="C227" s="27"/>
      <c r="D227" s="441"/>
      <c r="E227" s="24">
        <v>2</v>
      </c>
      <c r="F227" s="54">
        <v>17.98</v>
      </c>
      <c r="G227" s="54">
        <f>J227</f>
        <v>23.243116883116883</v>
      </c>
      <c r="H227" s="19">
        <f>F227-0.36</f>
        <v>17.62</v>
      </c>
      <c r="I227" s="17">
        <f t="shared" si="185"/>
        <v>22.883116883116884</v>
      </c>
      <c r="J227" s="17">
        <f>SUM(I227+0.36)</f>
        <v>23.243116883116883</v>
      </c>
      <c r="N227" s="29">
        <v>4624</v>
      </c>
      <c r="O227" s="27" t="s">
        <v>51</v>
      </c>
      <c r="P227" s="27"/>
      <c r="Q227" s="273"/>
      <c r="R227" s="24"/>
      <c r="S227" s="24">
        <v>30.99</v>
      </c>
      <c r="T227" s="54">
        <f>W227</f>
        <v>40.139220779220778</v>
      </c>
      <c r="U227" s="19">
        <f>S227-0.36</f>
        <v>30.63</v>
      </c>
      <c r="V227" s="17">
        <f t="shared" si="196"/>
        <v>39.779220779220779</v>
      </c>
      <c r="W227" s="17">
        <f t="shared" si="197"/>
        <v>40.139220779220778</v>
      </c>
    </row>
    <row r="228" spans="1:23" ht="49.9" customHeight="1" x14ac:dyDescent="0.65">
      <c r="A228" s="261"/>
      <c r="B228" s="340" t="s">
        <v>318</v>
      </c>
      <c r="C228" s="262"/>
      <c r="D228" s="262"/>
      <c r="E228" s="263"/>
      <c r="F228" s="263"/>
      <c r="G228" s="264"/>
      <c r="H228" s="19"/>
      <c r="I228" s="17"/>
      <c r="J228" s="17"/>
      <c r="N228" s="29">
        <v>4625</v>
      </c>
      <c r="O228" s="27" t="s">
        <v>40</v>
      </c>
      <c r="P228" s="27"/>
      <c r="Q228" s="42"/>
      <c r="R228" s="24" t="s">
        <v>45</v>
      </c>
      <c r="S228" s="29">
        <v>27.99</v>
      </c>
      <c r="T228" s="54">
        <f>W228</f>
        <v>36.243116883116883</v>
      </c>
      <c r="U228" s="19">
        <f>S228-0.36</f>
        <v>27.63</v>
      </c>
      <c r="V228" s="17">
        <f t="shared" si="196"/>
        <v>35.883116883116884</v>
      </c>
      <c r="W228" s="17">
        <f t="shared" si="197"/>
        <v>36.243116883116883</v>
      </c>
    </row>
    <row r="229" spans="1:23" ht="49.9" customHeight="1" x14ac:dyDescent="0.6">
      <c r="A229" s="29">
        <v>3031</v>
      </c>
      <c r="B229" s="510" t="s">
        <v>95</v>
      </c>
      <c r="C229" s="510"/>
      <c r="D229" s="510"/>
      <c r="E229" s="24">
        <v>9.9600000000000009</v>
      </c>
      <c r="F229" s="24">
        <v>9.99</v>
      </c>
      <c r="G229" s="54">
        <f>J229</f>
        <v>12.866493506493507</v>
      </c>
      <c r="H229" s="19">
        <f>F229-0.36</f>
        <v>9.6300000000000008</v>
      </c>
      <c r="I229" s="17">
        <f t="shared" ref="I229" si="201">SUM(H229/0.77)</f>
        <v>12.506493506493507</v>
      </c>
      <c r="J229" s="17">
        <f>SUM(I229+0.36)</f>
        <v>12.866493506493507</v>
      </c>
      <c r="N229" s="85"/>
      <c r="O229" s="306" t="s">
        <v>106</v>
      </c>
      <c r="P229" s="307"/>
      <c r="Q229" s="307"/>
      <c r="R229" s="307"/>
      <c r="S229" s="307"/>
      <c r="T229" s="308"/>
      <c r="U229" s="19"/>
      <c r="V229" s="17"/>
      <c r="W229" s="17"/>
    </row>
    <row r="230" spans="1:23" ht="49.9" customHeight="1" x14ac:dyDescent="0.6">
      <c r="A230" s="526" t="s">
        <v>134</v>
      </c>
      <c r="B230" s="526"/>
      <c r="C230" s="526"/>
      <c r="D230" s="526"/>
      <c r="E230" s="526"/>
      <c r="F230" s="526"/>
      <c r="G230" s="526"/>
      <c r="H230" s="19"/>
      <c r="I230" s="17"/>
      <c r="J230" s="17"/>
      <c r="N230" s="29">
        <v>4626</v>
      </c>
      <c r="O230" s="27" t="s">
        <v>101</v>
      </c>
      <c r="P230" s="27"/>
      <c r="Q230" s="273"/>
      <c r="R230" s="24"/>
      <c r="S230" s="24">
        <v>44.99</v>
      </c>
      <c r="T230" s="54">
        <f>W230</f>
        <v>58.321038961038965</v>
      </c>
      <c r="U230" s="19">
        <f t="shared" ref="U230" si="202">S230-0.36</f>
        <v>44.63</v>
      </c>
      <c r="V230" s="17">
        <f t="shared" ref="V230" si="203">SUM(U230/0.77)</f>
        <v>57.961038961038966</v>
      </c>
      <c r="W230" s="17">
        <f t="shared" ref="W230" si="204">SUM(V230+0.36)</f>
        <v>58.321038961038965</v>
      </c>
    </row>
    <row r="231" spans="1:23" ht="49.9" customHeight="1" x14ac:dyDescent="0.7">
      <c r="A231" s="527" t="s">
        <v>434</v>
      </c>
      <c r="B231" s="528"/>
      <c r="C231" s="528"/>
      <c r="D231" s="528"/>
      <c r="E231" s="528"/>
      <c r="F231" s="528"/>
      <c r="G231" s="529"/>
      <c r="H231" s="19"/>
      <c r="I231" s="17"/>
      <c r="J231" s="17"/>
      <c r="N231" s="297"/>
      <c r="O231" s="316" t="s">
        <v>374</v>
      </c>
      <c r="P231" s="314"/>
      <c r="Q231" s="314"/>
      <c r="R231" s="314"/>
      <c r="S231" s="314"/>
      <c r="T231" s="315"/>
      <c r="U231" s="19" t="e">
        <f>O231-0.36</f>
        <v>#VALUE!</v>
      </c>
      <c r="V231" s="17" t="e">
        <f t="shared" ref="V231:V232" si="205">SUM(U231/0.77)</f>
        <v>#VALUE!</v>
      </c>
      <c r="W231" s="17" t="e">
        <f t="shared" ref="W231:W232" si="206">SUM(V231+0.36)</f>
        <v>#VALUE!</v>
      </c>
    </row>
    <row r="232" spans="1:23" ht="49.9" customHeight="1" x14ac:dyDescent="0.6">
      <c r="A232" s="351"/>
      <c r="B232" s="514" t="s">
        <v>558</v>
      </c>
      <c r="C232" s="514"/>
      <c r="D232" s="514"/>
      <c r="E232" s="514"/>
      <c r="F232" s="514"/>
      <c r="G232" s="514"/>
      <c r="H232" s="19"/>
      <c r="I232" s="17"/>
      <c r="J232" s="17"/>
      <c r="N232" s="29">
        <v>4605</v>
      </c>
      <c r="O232" s="27" t="s">
        <v>51</v>
      </c>
      <c r="P232" s="27"/>
      <c r="Q232" s="42"/>
      <c r="R232" s="24"/>
      <c r="S232" s="24">
        <v>35.99</v>
      </c>
      <c r="T232" s="54">
        <f>W232</f>
        <v>46.632727272727273</v>
      </c>
      <c r="U232" s="19">
        <f>S232-0.36</f>
        <v>35.630000000000003</v>
      </c>
      <c r="V232" s="17">
        <f t="shared" si="205"/>
        <v>46.272727272727273</v>
      </c>
      <c r="W232" s="17">
        <f t="shared" si="206"/>
        <v>46.632727272727273</v>
      </c>
    </row>
    <row r="233" spans="1:23" ht="49.9" customHeight="1" x14ac:dyDescent="0.7">
      <c r="A233" s="29">
        <v>3554</v>
      </c>
      <c r="B233" s="366" t="s">
        <v>101</v>
      </c>
      <c r="C233" s="366"/>
      <c r="D233" s="366"/>
      <c r="E233" s="24"/>
      <c r="F233" s="24">
        <v>66</v>
      </c>
      <c r="G233" s="54">
        <f t="shared" ref="G233" si="207">J233</f>
        <v>85.606753246753243</v>
      </c>
      <c r="H233" s="19">
        <f t="shared" ref="H233" si="208">F233-0.36</f>
        <v>65.64</v>
      </c>
      <c r="I233" s="17">
        <f t="shared" ref="I233" si="209">SUM(H233/0.77)</f>
        <v>85.246753246753244</v>
      </c>
      <c r="J233" s="17">
        <f t="shared" ref="J233" si="210">SUM(I233+0.36)</f>
        <v>85.606753246753243</v>
      </c>
      <c r="N233" s="527" t="s">
        <v>100</v>
      </c>
      <c r="O233" s="528"/>
      <c r="P233" s="528"/>
      <c r="Q233" s="528"/>
      <c r="R233" s="528"/>
      <c r="S233" s="528"/>
      <c r="T233" s="529"/>
      <c r="U233" s="19">
        <f t="shared" ref="U233" si="211">S233-0.36</f>
        <v>-0.36</v>
      </c>
      <c r="V233" s="17">
        <f t="shared" ref="V233" si="212">SUM(U233/0.77)</f>
        <v>-0.46753246753246752</v>
      </c>
      <c r="W233" s="17">
        <f t="shared" ref="W233" si="213">SUM(V233+0.36)</f>
        <v>-0.10753246753246753</v>
      </c>
    </row>
    <row r="234" spans="1:23" ht="49.9" customHeight="1" x14ac:dyDescent="0.6">
      <c r="A234" s="239"/>
      <c r="B234" s="525" t="s">
        <v>473</v>
      </c>
      <c r="C234" s="525"/>
      <c r="D234" s="525"/>
      <c r="E234" s="525"/>
      <c r="F234" s="525"/>
      <c r="G234" s="525"/>
      <c r="H234" s="19"/>
      <c r="I234" s="17"/>
      <c r="J234" s="17"/>
      <c r="N234" s="85"/>
      <c r="O234" s="140" t="s">
        <v>98</v>
      </c>
      <c r="P234" s="139"/>
      <c r="Q234" s="139"/>
      <c r="R234" s="139"/>
      <c r="S234" s="139"/>
      <c r="T234" s="305"/>
      <c r="U234" s="19"/>
      <c r="V234" s="17"/>
      <c r="W234" s="17"/>
    </row>
    <row r="235" spans="1:23" ht="49.9" customHeight="1" x14ac:dyDescent="0.6">
      <c r="A235" s="29">
        <v>3553</v>
      </c>
      <c r="B235" s="510" t="s">
        <v>101</v>
      </c>
      <c r="C235" s="510"/>
      <c r="D235" s="510"/>
      <c r="E235" s="24"/>
      <c r="F235" s="24">
        <v>74</v>
      </c>
      <c r="G235" s="54">
        <f t="shared" ref="G235" si="214">J235</f>
        <v>95.99636363636364</v>
      </c>
      <c r="H235" s="19">
        <f t="shared" ref="H235" si="215">F235-0.36</f>
        <v>73.64</v>
      </c>
      <c r="I235" s="17">
        <f t="shared" ref="I235" si="216">SUM(H235/0.77)</f>
        <v>95.63636363636364</v>
      </c>
      <c r="J235" s="17">
        <f t="shared" ref="J235" si="217">SUM(I235+0.36)</f>
        <v>95.99636363636364</v>
      </c>
      <c r="N235" s="29">
        <v>4560</v>
      </c>
      <c r="O235" s="28" t="s">
        <v>97</v>
      </c>
      <c r="P235" s="27"/>
      <c r="Q235" s="42"/>
      <c r="R235" s="120"/>
      <c r="S235" s="24">
        <v>56</v>
      </c>
      <c r="T235" s="54">
        <f>W235</f>
        <v>72.619740259740254</v>
      </c>
      <c r="U235" s="19">
        <f>S235-0.36</f>
        <v>55.64</v>
      </c>
      <c r="V235" s="17">
        <f>SUM(U235/0.77)</f>
        <v>72.259740259740255</v>
      </c>
      <c r="W235" s="17">
        <f>SUM(V235+0.36)</f>
        <v>72.619740259740254</v>
      </c>
    </row>
    <row r="236" spans="1:23" ht="49.9" customHeight="1" x14ac:dyDescent="0.6">
      <c r="A236" s="239"/>
      <c r="B236" s="511" t="s">
        <v>472</v>
      </c>
      <c r="C236" s="511"/>
      <c r="D236" s="511"/>
      <c r="E236" s="511"/>
      <c r="F236" s="511"/>
      <c r="G236" s="511"/>
      <c r="H236" s="19"/>
      <c r="I236" s="17"/>
      <c r="J236" s="17"/>
      <c r="N236" s="85"/>
      <c r="O236" s="590" t="s">
        <v>654</v>
      </c>
      <c r="P236" s="591"/>
      <c r="Q236" s="591"/>
      <c r="R236" s="591"/>
      <c r="S236" s="591"/>
      <c r="T236" s="592"/>
      <c r="U236" s="19"/>
      <c r="V236" s="17"/>
      <c r="W236" s="17"/>
    </row>
    <row r="237" spans="1:23" ht="49.9" customHeight="1" x14ac:dyDescent="0.6">
      <c r="A237" s="29">
        <v>3550</v>
      </c>
      <c r="B237" s="510" t="s">
        <v>101</v>
      </c>
      <c r="C237" s="510"/>
      <c r="D237" s="510"/>
      <c r="E237" s="24"/>
      <c r="F237" s="24">
        <v>74</v>
      </c>
      <c r="G237" s="54">
        <f t="shared" ref="G237" si="218">J237</f>
        <v>95.99636363636364</v>
      </c>
      <c r="H237" s="19">
        <f t="shared" ref="H237" si="219">F237-0.36</f>
        <v>73.64</v>
      </c>
      <c r="I237" s="17">
        <f t="shared" ref="I237" si="220">SUM(H237/0.77)</f>
        <v>95.63636363636364</v>
      </c>
      <c r="J237" s="17">
        <f t="shared" ref="J237" si="221">SUM(I237+0.36)</f>
        <v>95.99636363636364</v>
      </c>
      <c r="N237" s="29">
        <v>4575</v>
      </c>
      <c r="O237" s="28" t="s">
        <v>96</v>
      </c>
      <c r="P237" s="27"/>
      <c r="Q237" s="42"/>
      <c r="R237" s="120"/>
      <c r="S237" s="24">
        <v>30.98</v>
      </c>
      <c r="T237" s="54">
        <f>W237</f>
        <v>40.126233766233767</v>
      </c>
      <c r="U237" s="19">
        <f t="shared" ref="U237" si="222">S237-0.36</f>
        <v>30.62</v>
      </c>
      <c r="V237" s="17">
        <f t="shared" ref="V237" si="223">SUM(U237/0.77)</f>
        <v>39.766233766233768</v>
      </c>
      <c r="W237" s="17">
        <f t="shared" ref="W237" si="224">SUM(V237+0.36)</f>
        <v>40.126233766233767</v>
      </c>
    </row>
    <row r="238" spans="1:23" ht="49.9" customHeight="1" x14ac:dyDescent="0.6">
      <c r="A238" s="281"/>
      <c r="B238" s="514" t="s">
        <v>583</v>
      </c>
      <c r="C238" s="516"/>
      <c r="D238" s="516"/>
      <c r="E238" s="516"/>
      <c r="F238" s="516"/>
      <c r="G238" s="517"/>
      <c r="H238" s="19"/>
      <c r="I238" s="17"/>
      <c r="J238" s="17"/>
      <c r="N238" s="85"/>
      <c r="O238" s="513" t="s">
        <v>591</v>
      </c>
      <c r="P238" s="514"/>
      <c r="Q238" s="514"/>
      <c r="R238" s="514"/>
      <c r="S238" s="514"/>
      <c r="T238" s="515"/>
      <c r="U238" s="19"/>
      <c r="V238" s="17"/>
      <c r="W238" s="17"/>
    </row>
    <row r="239" spans="1:23" ht="49.9" customHeight="1" x14ac:dyDescent="0.6">
      <c r="A239" s="29">
        <v>3551</v>
      </c>
      <c r="B239" s="510" t="s">
        <v>101</v>
      </c>
      <c r="C239" s="510"/>
      <c r="D239" s="510"/>
      <c r="E239" s="24"/>
      <c r="F239" s="24">
        <v>58</v>
      </c>
      <c r="G239" s="54">
        <f>J239</f>
        <v>75.217142857142861</v>
      </c>
      <c r="H239" s="19">
        <f t="shared" ref="H239" si="225">F239-0.36</f>
        <v>57.64</v>
      </c>
      <c r="I239" s="17">
        <f t="shared" ref="I239" si="226">SUM(H239/0.77)</f>
        <v>74.857142857142861</v>
      </c>
      <c r="J239" s="17">
        <f t="shared" ref="J239" si="227">SUM(I239+0.36)</f>
        <v>75.217142857142861</v>
      </c>
      <c r="N239" s="29">
        <v>4579</v>
      </c>
      <c r="O239" s="518" t="s">
        <v>97</v>
      </c>
      <c r="P239" s="519"/>
      <c r="Q239" s="520"/>
      <c r="R239" s="120"/>
      <c r="S239" s="24">
        <v>48</v>
      </c>
      <c r="T239" s="54">
        <f>W239</f>
        <v>62.230129870129872</v>
      </c>
      <c r="U239" s="19">
        <f>S239-0.36</f>
        <v>47.64</v>
      </c>
      <c r="V239" s="17">
        <f>SUM(U239/0.77)</f>
        <v>61.870129870129873</v>
      </c>
      <c r="W239" s="17">
        <f>SUM(V239+0.36)</f>
        <v>62.230129870129872</v>
      </c>
    </row>
    <row r="240" spans="1:23" ht="49.9" customHeight="1" x14ac:dyDescent="0.7">
      <c r="A240" s="359"/>
      <c r="B240" s="514" t="s">
        <v>436</v>
      </c>
      <c r="C240" s="570"/>
      <c r="D240" s="570"/>
      <c r="E240" s="570"/>
      <c r="F240" s="570"/>
      <c r="G240" s="571"/>
      <c r="H240" s="332"/>
      <c r="I240" s="333"/>
      <c r="J240" s="333"/>
      <c r="N240" s="85"/>
      <c r="O240" s="513" t="s">
        <v>551</v>
      </c>
      <c r="P240" s="516"/>
      <c r="Q240" s="516"/>
      <c r="R240" s="516"/>
      <c r="S240" s="516"/>
      <c r="T240" s="516"/>
      <c r="U240" s="19"/>
      <c r="V240" s="17"/>
      <c r="W240" s="17"/>
    </row>
    <row r="241" spans="1:26" ht="49.9" customHeight="1" x14ac:dyDescent="0.6">
      <c r="A241" s="29">
        <v>3552</v>
      </c>
      <c r="B241" s="510" t="s">
        <v>101</v>
      </c>
      <c r="C241" s="510"/>
      <c r="D241" s="510"/>
      <c r="E241" s="24"/>
      <c r="F241" s="24">
        <v>58</v>
      </c>
      <c r="G241" s="54">
        <f>J241</f>
        <v>75.217142857142861</v>
      </c>
      <c r="H241" s="19">
        <f t="shared" ref="H241" si="228">F241-0.36</f>
        <v>57.64</v>
      </c>
      <c r="I241" s="17">
        <f t="shared" ref="I241" si="229">SUM(H241/0.77)</f>
        <v>74.857142857142861</v>
      </c>
      <c r="J241" s="17">
        <f t="shared" ref="J241" si="230">SUM(I241+0.36)</f>
        <v>75.217142857142861</v>
      </c>
      <c r="N241" s="29">
        <v>4582</v>
      </c>
      <c r="O241" s="28" t="s">
        <v>97</v>
      </c>
      <c r="P241" s="27"/>
      <c r="Q241" s="69"/>
      <c r="R241" s="120"/>
      <c r="S241" s="24">
        <v>68</v>
      </c>
      <c r="T241" s="54">
        <f>W241</f>
        <v>88.204155844155849</v>
      </c>
      <c r="U241" s="19">
        <f>S241-0.36</f>
        <v>67.64</v>
      </c>
      <c r="V241" s="17">
        <f>SUM(U241/0.77)</f>
        <v>87.84415584415585</v>
      </c>
      <c r="W241" s="17">
        <f>SUM(V241+0.36)</f>
        <v>88.204155844155849</v>
      </c>
    </row>
    <row r="242" spans="1:26" ht="49.9" customHeight="1" x14ac:dyDescent="0.7">
      <c r="A242" s="631" t="s">
        <v>132</v>
      </c>
      <c r="B242" s="631"/>
      <c r="C242" s="631"/>
      <c r="D242" s="631"/>
      <c r="E242" s="631"/>
      <c r="F242" s="631"/>
      <c r="G242" s="631"/>
      <c r="H242" s="19" t="e">
        <f>#REF!-0.36</f>
        <v>#REF!</v>
      </c>
      <c r="I242" s="17" t="e">
        <f>SUM(H242/0.77)</f>
        <v>#REF!</v>
      </c>
      <c r="J242" s="17" t="e">
        <f>SUM(I242+0.36)</f>
        <v>#REF!</v>
      </c>
      <c r="N242" s="85"/>
      <c r="O242" s="140" t="s">
        <v>320</v>
      </c>
      <c r="P242" s="139"/>
      <c r="Q242" s="139"/>
      <c r="R242" s="139"/>
      <c r="S242" s="139"/>
      <c r="T242" s="305"/>
      <c r="U242" s="19"/>
      <c r="V242" s="17"/>
      <c r="W242" s="17"/>
    </row>
    <row r="243" spans="1:26" ht="49.9" customHeight="1" x14ac:dyDescent="0.6">
      <c r="A243" s="249"/>
      <c r="B243" s="34" t="s">
        <v>131</v>
      </c>
      <c r="C243" s="33"/>
      <c r="D243" s="33"/>
      <c r="E243" s="33"/>
      <c r="F243" s="33"/>
      <c r="G243" s="89"/>
      <c r="H243" s="19">
        <f>F244-0.36</f>
        <v>31.63</v>
      </c>
      <c r="I243" s="17">
        <f>SUM(H243/0.77)</f>
        <v>41.077922077922075</v>
      </c>
      <c r="J243" s="17">
        <f>SUM(I243+0.36)</f>
        <v>41.437922077922074</v>
      </c>
      <c r="N243" s="29">
        <v>4571</v>
      </c>
      <c r="O243" s="28" t="s">
        <v>97</v>
      </c>
      <c r="P243" s="27"/>
      <c r="Q243" s="42"/>
      <c r="R243" s="120"/>
      <c r="S243" s="24">
        <v>64</v>
      </c>
      <c r="T243" s="54">
        <f>W243</f>
        <v>83.009350649350651</v>
      </c>
      <c r="U243" s="19">
        <f>S243-0.36</f>
        <v>63.64</v>
      </c>
      <c r="V243" s="17">
        <f>SUM(U243/0.77)</f>
        <v>82.649350649350652</v>
      </c>
      <c r="W243" s="17">
        <f>SUM(V243+0.36)</f>
        <v>83.009350649350651</v>
      </c>
    </row>
    <row r="244" spans="1:26" ht="49.9" customHeight="1" x14ac:dyDescent="0.7">
      <c r="A244" s="29">
        <v>1070</v>
      </c>
      <c r="B244" s="28" t="s">
        <v>29</v>
      </c>
      <c r="C244" s="27"/>
      <c r="D244" s="42"/>
      <c r="E244" s="29"/>
      <c r="F244" s="24">
        <v>31.99</v>
      </c>
      <c r="G244" s="54">
        <f>J243</f>
        <v>41.437922077922074</v>
      </c>
      <c r="H244" s="19">
        <f>F245-0.36</f>
        <v>27.62</v>
      </c>
      <c r="I244" s="17">
        <f>SUM(H244/0.77)</f>
        <v>35.870129870129873</v>
      </c>
      <c r="J244" s="17">
        <f>SUM(I244+0.36)</f>
        <v>36.230129870129872</v>
      </c>
      <c r="N244" s="630" t="s">
        <v>428</v>
      </c>
      <c r="O244" s="630"/>
      <c r="P244" s="630"/>
      <c r="Q244" s="630"/>
      <c r="R244" s="630"/>
      <c r="S244" s="630"/>
      <c r="T244" s="630"/>
      <c r="U244" s="19"/>
      <c r="V244" s="17"/>
      <c r="W244" s="17"/>
    </row>
    <row r="245" spans="1:26" ht="49.9" customHeight="1" x14ac:dyDescent="0.6">
      <c r="A245" s="29">
        <v>1072</v>
      </c>
      <c r="B245" s="28" t="s">
        <v>40</v>
      </c>
      <c r="C245" s="27"/>
      <c r="D245" s="42"/>
      <c r="E245" s="42">
        <v>2</v>
      </c>
      <c r="F245" s="24">
        <v>27.98</v>
      </c>
      <c r="G245" s="54">
        <f>J244</f>
        <v>36.230129870129872</v>
      </c>
      <c r="H245" s="19" t="e">
        <f>#REF!-0.36</f>
        <v>#REF!</v>
      </c>
      <c r="I245" s="17" t="e">
        <f>SUM(H245/0.77)</f>
        <v>#REF!</v>
      </c>
      <c r="J245" s="17" t="e">
        <f>SUM(I245+0.36)</f>
        <v>#REF!</v>
      </c>
      <c r="N245" s="351"/>
      <c r="O245" s="511" t="s">
        <v>429</v>
      </c>
      <c r="P245" s="511"/>
      <c r="Q245" s="511"/>
      <c r="R245" s="511"/>
      <c r="S245" s="511"/>
      <c r="T245" s="511"/>
      <c r="U245" s="19"/>
      <c r="V245" s="17"/>
      <c r="W245" s="17"/>
    </row>
    <row r="246" spans="1:26" ht="49.9" customHeight="1" x14ac:dyDescent="0.6">
      <c r="A246" s="85"/>
      <c r="B246" s="306" t="s">
        <v>283</v>
      </c>
      <c r="C246" s="307"/>
      <c r="D246" s="307"/>
      <c r="E246" s="307"/>
      <c r="F246" s="307"/>
      <c r="G246" s="308"/>
      <c r="H246" s="19"/>
      <c r="I246" s="17"/>
      <c r="J246" s="17"/>
      <c r="N246" s="29">
        <v>4400</v>
      </c>
      <c r="O246" s="510" t="s">
        <v>97</v>
      </c>
      <c r="P246" s="510"/>
      <c r="Q246" s="510"/>
      <c r="R246" s="120"/>
      <c r="S246" s="24">
        <v>54</v>
      </c>
      <c r="T246" s="54">
        <f>W246</f>
        <v>70.022337662337662</v>
      </c>
      <c r="U246" s="19">
        <f>S246-0.36</f>
        <v>53.64</v>
      </c>
      <c r="V246" s="17">
        <f>SUM(U246/0.77)</f>
        <v>69.662337662337663</v>
      </c>
      <c r="W246" s="17">
        <f>SUM(V246+0.36)</f>
        <v>70.022337662337662</v>
      </c>
    </row>
    <row r="247" spans="1:26" ht="49.9" customHeight="1" x14ac:dyDescent="0.6">
      <c r="A247" s="121">
        <v>1082</v>
      </c>
      <c r="B247" s="28" t="s">
        <v>40</v>
      </c>
      <c r="C247" s="27"/>
      <c r="D247" s="42"/>
      <c r="E247" s="42">
        <v>2</v>
      </c>
      <c r="F247" s="24">
        <v>27.98</v>
      </c>
      <c r="G247" s="54">
        <v>36.229999999999997</v>
      </c>
      <c r="H247" s="19" t="e">
        <f>#REF!-0.36</f>
        <v>#REF!</v>
      </c>
      <c r="I247" s="17" t="e">
        <f>SUM(H247/0.77)</f>
        <v>#REF!</v>
      </c>
      <c r="J247" s="17" t="e">
        <f>SUM(I247+0.36)</f>
        <v>#REF!</v>
      </c>
      <c r="N247" s="351"/>
      <c r="O247" s="511" t="s">
        <v>439</v>
      </c>
      <c r="P247" s="511"/>
      <c r="Q247" s="511"/>
      <c r="R247" s="511"/>
      <c r="S247" s="511"/>
      <c r="T247" s="511"/>
      <c r="U247" s="19"/>
      <c r="V247" s="17"/>
      <c r="W247" s="17"/>
    </row>
    <row r="248" spans="1:26" ht="49.9" customHeight="1" x14ac:dyDescent="0.6">
      <c r="A248" s="449"/>
      <c r="B248" s="511" t="s">
        <v>610</v>
      </c>
      <c r="C248" s="511"/>
      <c r="D248" s="511"/>
      <c r="E248" s="449"/>
      <c r="F248" s="449"/>
      <c r="G248" s="449"/>
      <c r="H248" s="19"/>
      <c r="I248" s="17"/>
      <c r="J248" s="17"/>
      <c r="N248" s="29">
        <v>4402</v>
      </c>
      <c r="O248" s="510" t="s">
        <v>97</v>
      </c>
      <c r="P248" s="510"/>
      <c r="Q248" s="510"/>
      <c r="R248" s="120"/>
      <c r="S248" s="24">
        <v>54</v>
      </c>
      <c r="T248" s="54">
        <f>W248</f>
        <v>70.022337662337662</v>
      </c>
      <c r="U248" s="19">
        <f>S248-0.36</f>
        <v>53.64</v>
      </c>
      <c r="V248" s="17">
        <f>SUM(U248/0.77)</f>
        <v>69.662337662337663</v>
      </c>
      <c r="W248" s="17">
        <f>SUM(V248+0.36)</f>
        <v>70.022337662337662</v>
      </c>
    </row>
    <row r="249" spans="1:26" ht="49.9" customHeight="1" x14ac:dyDescent="0.6">
      <c r="A249" s="29">
        <v>1086</v>
      </c>
      <c r="B249" s="510" t="s">
        <v>101</v>
      </c>
      <c r="C249" s="510"/>
      <c r="D249" s="510"/>
      <c r="E249" s="24"/>
      <c r="F249" s="24">
        <v>37.99</v>
      </c>
      <c r="G249" s="54">
        <f>J249</f>
        <v>49.230129870129872</v>
      </c>
      <c r="H249" s="19">
        <f t="shared" ref="H249" si="231">F249-0.36</f>
        <v>37.630000000000003</v>
      </c>
      <c r="I249" s="17">
        <f t="shared" ref="I249" si="232">SUM(H249/0.77)</f>
        <v>48.870129870129873</v>
      </c>
      <c r="J249" s="17">
        <f t="shared" ref="J249" si="233">SUM(I249+0.36)</f>
        <v>49.230129870129872</v>
      </c>
      <c r="N249" s="351"/>
      <c r="O249" s="511" t="s">
        <v>570</v>
      </c>
      <c r="P249" s="511"/>
      <c r="Q249" s="511"/>
      <c r="R249" s="511"/>
      <c r="S249" s="511"/>
      <c r="T249" s="511"/>
      <c r="U249" s="19"/>
      <c r="V249" s="17"/>
      <c r="W249" s="17"/>
    </row>
    <row r="250" spans="1:26" ht="49.9" customHeight="1" x14ac:dyDescent="0.6">
      <c r="A250" s="14"/>
      <c r="B250" s="118"/>
      <c r="C250" s="118"/>
      <c r="D250" s="118"/>
      <c r="E250" s="19"/>
      <c r="F250" s="19"/>
      <c r="G250" s="18"/>
      <c r="H250" s="19"/>
      <c r="I250" s="17"/>
      <c r="J250" s="17"/>
      <c r="N250" s="29">
        <v>4430</v>
      </c>
      <c r="O250" s="510" t="s">
        <v>97</v>
      </c>
      <c r="P250" s="510"/>
      <c r="Q250" s="510"/>
      <c r="R250" s="120"/>
      <c r="S250" s="24">
        <v>48</v>
      </c>
      <c r="T250" s="54">
        <f>W250</f>
        <v>62.230129870129872</v>
      </c>
      <c r="U250" s="19">
        <f>S250-0.36</f>
        <v>47.64</v>
      </c>
      <c r="V250" s="17">
        <f>SUM(U250/0.77)</f>
        <v>61.870129870129873</v>
      </c>
      <c r="W250" s="17">
        <f>SUM(V250+0.36)</f>
        <v>62.230129870129872</v>
      </c>
    </row>
    <row r="251" spans="1:26" ht="49.9" customHeight="1" x14ac:dyDescent="0.6">
      <c r="A251" s="14"/>
      <c r="B251" s="118"/>
      <c r="C251" s="118"/>
      <c r="D251" s="118"/>
      <c r="E251" s="19"/>
      <c r="F251" s="19"/>
      <c r="G251" s="18"/>
      <c r="H251" s="19"/>
      <c r="I251" s="17"/>
      <c r="J251" s="17"/>
      <c r="N251" s="347"/>
      <c r="O251" s="423"/>
      <c r="P251" s="423"/>
      <c r="Q251" s="423"/>
      <c r="R251" s="349"/>
      <c r="S251" s="343"/>
      <c r="T251" s="344"/>
      <c r="U251" s="19"/>
      <c r="V251" s="17"/>
      <c r="W251" s="17"/>
    </row>
    <row r="252" spans="1:26" ht="49.9" customHeight="1" x14ac:dyDescent="0.6">
      <c r="A252" s="14"/>
      <c r="B252" s="118"/>
      <c r="C252" s="118"/>
      <c r="D252" s="118"/>
      <c r="E252" s="19"/>
      <c r="F252" s="19"/>
      <c r="G252" s="18"/>
      <c r="H252" s="19"/>
      <c r="I252" s="17"/>
      <c r="J252" s="17"/>
      <c r="N252" s="347"/>
      <c r="O252" s="423"/>
      <c r="P252" s="423"/>
      <c r="Q252" s="423"/>
      <c r="R252" s="349"/>
      <c r="S252" s="343"/>
      <c r="T252" s="344"/>
      <c r="U252" s="19"/>
      <c r="V252" s="17"/>
      <c r="W252" s="17"/>
      <c r="Z252" s="119"/>
    </row>
    <row r="253" spans="1:26" ht="49.9" customHeight="1" x14ac:dyDescent="0.6">
      <c r="A253" s="14"/>
      <c r="B253" s="118"/>
      <c r="C253" s="118"/>
      <c r="D253" s="118"/>
      <c r="E253" s="19"/>
      <c r="F253" s="19"/>
      <c r="G253" s="18"/>
      <c r="H253" s="19"/>
      <c r="I253" s="17"/>
      <c r="J253" s="17"/>
      <c r="N253" s="347"/>
      <c r="O253" s="423"/>
      <c r="P253" s="423"/>
      <c r="Q253" s="423"/>
      <c r="R253" s="349"/>
      <c r="S253" s="343"/>
      <c r="T253" s="344"/>
      <c r="U253" s="19"/>
      <c r="V253" s="17"/>
      <c r="W253" s="17"/>
      <c r="Y253" s="119"/>
      <c r="Z253" s="119"/>
    </row>
    <row r="254" spans="1:26" ht="49.9" customHeight="1" x14ac:dyDescent="0.6">
      <c r="A254" s="113" t="s">
        <v>94</v>
      </c>
      <c r="B254" s="116" t="s">
        <v>93</v>
      </c>
      <c r="C254" s="115"/>
      <c r="D254" s="114"/>
      <c r="E254" s="113"/>
      <c r="F254" s="113" t="s">
        <v>92</v>
      </c>
      <c r="G254" s="113" t="s">
        <v>91</v>
      </c>
      <c r="H254" s="19"/>
      <c r="I254" s="17"/>
      <c r="J254" s="17"/>
      <c r="N254" s="113" t="s">
        <v>94</v>
      </c>
      <c r="O254" s="116" t="s">
        <v>93</v>
      </c>
      <c r="P254" s="115"/>
      <c r="Q254" s="114"/>
      <c r="R254" s="113"/>
      <c r="S254" s="113" t="s">
        <v>92</v>
      </c>
      <c r="T254" s="113" t="s">
        <v>91</v>
      </c>
      <c r="Z254" s="119"/>
    </row>
    <row r="255" spans="1:26" ht="49.9" customHeight="1" x14ac:dyDescent="0.6">
      <c r="A255" s="109" t="s">
        <v>90</v>
      </c>
      <c r="B255" s="112"/>
      <c r="C255" s="111"/>
      <c r="D255" s="110"/>
      <c r="E255" s="109" t="s">
        <v>23</v>
      </c>
      <c r="F255" s="109" t="s">
        <v>89</v>
      </c>
      <c r="G255" s="109" t="s">
        <v>88</v>
      </c>
      <c r="H255" s="19"/>
      <c r="I255" s="17"/>
      <c r="J255" s="17"/>
      <c r="N255" s="109" t="s">
        <v>90</v>
      </c>
      <c r="O255" s="112"/>
      <c r="P255" s="111"/>
      <c r="Q255" s="110"/>
      <c r="R255" s="109" t="s">
        <v>23</v>
      </c>
      <c r="S255" s="109" t="s">
        <v>89</v>
      </c>
      <c r="T255" s="109" t="s">
        <v>88</v>
      </c>
      <c r="U255" s="19"/>
      <c r="V255" s="17"/>
    </row>
    <row r="256" spans="1:26" ht="49.9" customHeight="1" x14ac:dyDescent="0.6">
      <c r="A256" s="532" t="s">
        <v>87</v>
      </c>
      <c r="B256" s="533"/>
      <c r="C256" s="533"/>
      <c r="D256" s="533"/>
      <c r="E256" s="533"/>
      <c r="F256" s="533"/>
      <c r="G256" s="534"/>
      <c r="H256" s="19">
        <f>F257-0.36</f>
        <v>-0.36</v>
      </c>
      <c r="N256" s="617" t="s">
        <v>86</v>
      </c>
      <c r="O256" s="618"/>
      <c r="P256" s="618"/>
      <c r="Q256" s="618"/>
      <c r="R256" s="618"/>
      <c r="S256" s="618"/>
      <c r="T256" s="619"/>
      <c r="U256" s="19"/>
      <c r="V256" s="17"/>
    </row>
    <row r="257" spans="1:27" ht="49.9" customHeight="1" x14ac:dyDescent="0.7">
      <c r="A257" s="108"/>
      <c r="B257" s="325" t="s">
        <v>85</v>
      </c>
      <c r="C257" s="38"/>
      <c r="D257" s="107"/>
      <c r="E257" s="460" t="s">
        <v>696</v>
      </c>
      <c r="F257" s="105"/>
      <c r="G257" s="104"/>
      <c r="H257" s="19">
        <f t="shared" ref="H257:H261" si="234">F258-0.36</f>
        <v>28.63</v>
      </c>
      <c r="I257" s="17">
        <f>SUM(H257/0.77)</f>
        <v>37.18181818181818</v>
      </c>
      <c r="J257" s="17">
        <f>SUM(I257+0.36)</f>
        <v>37.541818181818179</v>
      </c>
      <c r="N257" s="81"/>
      <c r="O257" s="321" t="s">
        <v>299</v>
      </c>
      <c r="P257" s="33"/>
      <c r="Q257" s="62"/>
      <c r="R257" s="81"/>
      <c r="S257" s="103"/>
      <c r="T257" s="97"/>
      <c r="U257" s="19">
        <f>S257-0.36</f>
        <v>-0.36</v>
      </c>
      <c r="V257" s="17">
        <f t="shared" ref="V257:V265" si="235">SUM(U257/0.77)</f>
        <v>-0.46753246753246752</v>
      </c>
      <c r="W257" s="17"/>
    </row>
    <row r="258" spans="1:27" ht="49.9" customHeight="1" x14ac:dyDescent="0.6">
      <c r="A258" s="102">
        <v>5040</v>
      </c>
      <c r="B258" s="100" t="s">
        <v>82</v>
      </c>
      <c r="C258" s="99"/>
      <c r="D258" s="36"/>
      <c r="E258" s="26"/>
      <c r="F258" s="86">
        <v>28.99</v>
      </c>
      <c r="G258" s="86">
        <f>J257</f>
        <v>37.541818181818179</v>
      </c>
      <c r="H258" s="19">
        <f t="shared" si="234"/>
        <v>31.89</v>
      </c>
      <c r="I258" s="17">
        <f>SUM(H258/0.77)</f>
        <v>41.415584415584412</v>
      </c>
      <c r="J258" s="17">
        <f>SUM(I258+0.36)</f>
        <v>41.775584415584412</v>
      </c>
      <c r="N258" s="29">
        <v>547</v>
      </c>
      <c r="O258" s="28" t="s">
        <v>76</v>
      </c>
      <c r="P258" s="27"/>
      <c r="Q258" s="384"/>
      <c r="R258" s="24">
        <v>3.42</v>
      </c>
      <c r="S258" s="24">
        <v>18.38</v>
      </c>
      <c r="T258" s="54">
        <f>W258</f>
        <v>23.7625974025974</v>
      </c>
      <c r="U258" s="19">
        <f>S258-0.36</f>
        <v>18.02</v>
      </c>
      <c r="V258" s="17">
        <f t="shared" si="235"/>
        <v>23.402597402597401</v>
      </c>
      <c r="W258" s="17">
        <f>SUM(V258+0.36)</f>
        <v>23.7625974025974</v>
      </c>
    </row>
    <row r="259" spans="1:27" ht="49.9" customHeight="1" x14ac:dyDescent="0.6">
      <c r="A259" s="29">
        <v>5041</v>
      </c>
      <c r="B259" s="28" t="s">
        <v>29</v>
      </c>
      <c r="C259" s="27"/>
      <c r="D259" s="41"/>
      <c r="E259" s="42"/>
      <c r="F259" s="24">
        <v>32.25</v>
      </c>
      <c r="G259" s="24">
        <f>J258</f>
        <v>41.775584415584412</v>
      </c>
      <c r="H259" s="19">
        <f t="shared" si="234"/>
        <v>22.62</v>
      </c>
      <c r="I259" s="17">
        <f>SUM(H259/0.77)</f>
        <v>29.376623376623378</v>
      </c>
      <c r="J259" s="17">
        <f>SUM(I259+0.36)</f>
        <v>29.736623376623378</v>
      </c>
      <c r="N259" s="29">
        <v>548</v>
      </c>
      <c r="O259" s="28" t="s">
        <v>74</v>
      </c>
      <c r="P259" s="27"/>
      <c r="Q259" s="42"/>
      <c r="R259" s="24"/>
      <c r="S259" s="24">
        <v>31.99</v>
      </c>
      <c r="T259" s="54">
        <f>W259</f>
        <v>41.47675324675324</v>
      </c>
      <c r="U259" s="19">
        <f>S259-0.23</f>
        <v>31.759999999999998</v>
      </c>
      <c r="V259" s="17">
        <f t="shared" si="235"/>
        <v>41.246753246753244</v>
      </c>
      <c r="W259" s="17">
        <f>SUM(V259+0.23)</f>
        <v>41.47675324675324</v>
      </c>
    </row>
    <row r="260" spans="1:27" ht="49.9" customHeight="1" x14ac:dyDescent="0.7">
      <c r="A260" s="29">
        <v>5042</v>
      </c>
      <c r="B260" s="28" t="s">
        <v>55</v>
      </c>
      <c r="C260" s="27"/>
      <c r="D260" s="42"/>
      <c r="E260" s="42">
        <v>3</v>
      </c>
      <c r="F260" s="24">
        <v>22.98</v>
      </c>
      <c r="G260" s="24">
        <f>J259</f>
        <v>29.736623376623378</v>
      </c>
      <c r="H260" s="19">
        <f t="shared" si="234"/>
        <v>22.62</v>
      </c>
      <c r="I260" s="17">
        <f>SUM(H260/0.77)</f>
        <v>29.376623376623378</v>
      </c>
      <c r="J260" s="17">
        <f>SUM(I260+0.36)</f>
        <v>29.736623376623378</v>
      </c>
      <c r="N260" s="81"/>
      <c r="O260" s="321" t="s">
        <v>300</v>
      </c>
      <c r="P260" s="33"/>
      <c r="Q260" s="62"/>
      <c r="R260" s="81"/>
      <c r="S260" s="81"/>
      <c r="T260" s="97"/>
      <c r="U260" s="19">
        <f>S260-0.36</f>
        <v>-0.36</v>
      </c>
      <c r="V260" s="17">
        <f t="shared" si="235"/>
        <v>-0.46753246753246752</v>
      </c>
      <c r="W260" s="17"/>
      <c r="AA260" s="119"/>
    </row>
    <row r="261" spans="1:27" ht="49.9" customHeight="1" x14ac:dyDescent="0.6">
      <c r="A261" s="29">
        <v>5047</v>
      </c>
      <c r="B261" s="28" t="s">
        <v>72</v>
      </c>
      <c r="C261" s="27"/>
      <c r="D261" s="42"/>
      <c r="E261" s="42">
        <v>3</v>
      </c>
      <c r="F261" s="24">
        <v>22.98</v>
      </c>
      <c r="G261" s="24">
        <f>J260</f>
        <v>29.736623376623378</v>
      </c>
      <c r="H261" s="19">
        <f t="shared" si="234"/>
        <v>22.63</v>
      </c>
      <c r="I261" s="17">
        <f>SUM(H261/0.77)</f>
        <v>29.389610389610386</v>
      </c>
      <c r="J261" s="17">
        <f>SUM(I261+0.36)</f>
        <v>29.749610389610385</v>
      </c>
      <c r="N261" s="29">
        <v>625</v>
      </c>
      <c r="O261" s="28" t="s">
        <v>76</v>
      </c>
      <c r="P261" s="27"/>
      <c r="Q261" s="384"/>
      <c r="R261" s="24">
        <v>3.42</v>
      </c>
      <c r="S261" s="24">
        <v>18.38</v>
      </c>
      <c r="T261" s="54">
        <f>W261</f>
        <v>23.7625974025974</v>
      </c>
      <c r="U261" s="19">
        <f>S261-0.36</f>
        <v>18.02</v>
      </c>
      <c r="V261" s="17">
        <f t="shared" si="235"/>
        <v>23.402597402597401</v>
      </c>
      <c r="W261" s="17">
        <f>SUM(V261+0.36)</f>
        <v>23.7625974025974</v>
      </c>
    </row>
    <row r="262" spans="1:27" ht="49.9" customHeight="1" x14ac:dyDescent="0.6">
      <c r="A262" s="29">
        <v>5049</v>
      </c>
      <c r="B262" s="28" t="s">
        <v>84</v>
      </c>
      <c r="C262" s="27"/>
      <c r="D262" s="445"/>
      <c r="E262" s="42">
        <v>5</v>
      </c>
      <c r="F262" s="24">
        <v>22.99</v>
      </c>
      <c r="G262" s="24">
        <f>J261</f>
        <v>29.749610389610385</v>
      </c>
      <c r="H262" s="19"/>
      <c r="N262" s="29">
        <v>626</v>
      </c>
      <c r="O262" s="28" t="s">
        <v>74</v>
      </c>
      <c r="P262" s="27"/>
      <c r="Q262" s="42"/>
      <c r="R262" s="24"/>
      <c r="S262" s="24">
        <v>31.99</v>
      </c>
      <c r="T262" s="54">
        <f>W262</f>
        <v>41.47675324675324</v>
      </c>
      <c r="U262" s="19">
        <f>S262-0.23</f>
        <v>31.759999999999998</v>
      </c>
      <c r="V262" s="17">
        <f t="shared" si="235"/>
        <v>41.246753246753244</v>
      </c>
      <c r="W262" s="17">
        <f>SUM(V262+0.23)</f>
        <v>41.47675324675324</v>
      </c>
    </row>
    <row r="263" spans="1:27" ht="49.9" customHeight="1" x14ac:dyDescent="0.7">
      <c r="A263" s="65"/>
      <c r="B263" s="326" t="s">
        <v>678</v>
      </c>
      <c r="C263" s="33"/>
      <c r="D263" s="32"/>
      <c r="E263" s="456" t="s">
        <v>680</v>
      </c>
      <c r="F263" s="456"/>
      <c r="G263" s="457"/>
      <c r="H263" s="19"/>
      <c r="I263" s="17"/>
      <c r="J263" s="17"/>
      <c r="N263" s="81"/>
      <c r="O263" s="321" t="s">
        <v>301</v>
      </c>
      <c r="P263" s="33"/>
      <c r="Q263" s="62"/>
      <c r="R263" s="81"/>
      <c r="S263" s="81"/>
      <c r="T263" s="97"/>
      <c r="U263" s="19">
        <f>S263-0.36</f>
        <v>-0.36</v>
      </c>
      <c r="V263" s="17">
        <f t="shared" si="235"/>
        <v>-0.46753246753246752</v>
      </c>
      <c r="W263" s="17">
        <f>SUM(V263+0.23)</f>
        <v>-0.23753246753246751</v>
      </c>
    </row>
    <row r="264" spans="1:27" ht="49.9" customHeight="1" x14ac:dyDescent="0.6">
      <c r="A264" s="29">
        <v>4480</v>
      </c>
      <c r="B264" s="27" t="s">
        <v>29</v>
      </c>
      <c r="C264" s="27"/>
      <c r="D264" s="36"/>
      <c r="E264" s="24"/>
      <c r="F264" s="24">
        <v>28.99</v>
      </c>
      <c r="G264" s="54">
        <v>37.54</v>
      </c>
      <c r="H264" s="19">
        <f>F265-0.36</f>
        <v>23.63</v>
      </c>
      <c r="I264" s="17">
        <f t="shared" ref="I264:I266" si="236">SUM(H264/0.77)</f>
        <v>30.688311688311686</v>
      </c>
      <c r="J264" s="17">
        <f t="shared" ref="J264:J266" si="237">SUM(I264+0.36)</f>
        <v>31.048311688311685</v>
      </c>
      <c r="N264" s="29">
        <v>557</v>
      </c>
      <c r="O264" s="28" t="s">
        <v>76</v>
      </c>
      <c r="P264" s="27"/>
      <c r="Q264" s="384"/>
      <c r="R264" s="24">
        <v>3.42</v>
      </c>
      <c r="S264" s="24">
        <v>18.38</v>
      </c>
      <c r="T264" s="54">
        <f>W264</f>
        <v>23.7625974025974</v>
      </c>
      <c r="U264" s="19">
        <f>S264-0.36</f>
        <v>18.02</v>
      </c>
      <c r="V264" s="17">
        <f t="shared" si="235"/>
        <v>23.402597402597401</v>
      </c>
      <c r="W264" s="17">
        <f>SUM(V264+0.36)</f>
        <v>23.7625974025974</v>
      </c>
    </row>
    <row r="265" spans="1:27" ht="49.9" customHeight="1" x14ac:dyDescent="0.6">
      <c r="A265" s="29">
        <v>4481</v>
      </c>
      <c r="B265" s="27" t="s">
        <v>55</v>
      </c>
      <c r="C265" s="27"/>
      <c r="D265" s="36"/>
      <c r="E265" s="24">
        <v>2</v>
      </c>
      <c r="F265" s="24">
        <v>23.99</v>
      </c>
      <c r="G265" s="54">
        <f t="shared" ref="G265:G266" si="238">J264</f>
        <v>31.048311688311685</v>
      </c>
      <c r="H265" s="19">
        <f>F266-0.36</f>
        <v>20.54</v>
      </c>
      <c r="I265" s="17">
        <f t="shared" si="236"/>
        <v>26.675324675324674</v>
      </c>
      <c r="J265" s="17">
        <f t="shared" si="237"/>
        <v>27.035324675324674</v>
      </c>
      <c r="N265" s="29">
        <v>558</v>
      </c>
      <c r="O265" s="28" t="s">
        <v>74</v>
      </c>
      <c r="P265" s="27"/>
      <c r="Q265" s="42"/>
      <c r="R265" s="24"/>
      <c r="S265" s="24">
        <v>31.99</v>
      </c>
      <c r="T265" s="54">
        <f>W265</f>
        <v>41.47675324675324</v>
      </c>
      <c r="U265" s="19">
        <f>S265-0.23</f>
        <v>31.759999999999998</v>
      </c>
      <c r="V265" s="17">
        <f t="shared" si="235"/>
        <v>41.246753246753244</v>
      </c>
      <c r="W265" s="17">
        <f>SUM(V265+0.23)</f>
        <v>41.47675324675324</v>
      </c>
    </row>
    <row r="266" spans="1:27" ht="49.9" customHeight="1" x14ac:dyDescent="0.7">
      <c r="A266" s="29">
        <v>4482</v>
      </c>
      <c r="B266" s="27" t="s">
        <v>79</v>
      </c>
      <c r="C266" s="27"/>
      <c r="D266" s="36"/>
      <c r="E266" s="24">
        <v>2.09</v>
      </c>
      <c r="F266" s="24">
        <v>20.9</v>
      </c>
      <c r="G266" s="54">
        <f t="shared" si="238"/>
        <v>27.035324675324674</v>
      </c>
      <c r="H266" s="19">
        <f>F293-0.36</f>
        <v>-0.36</v>
      </c>
      <c r="I266" s="17">
        <f t="shared" si="236"/>
        <v>-0.46753246753246752</v>
      </c>
      <c r="J266" s="17">
        <f t="shared" si="237"/>
        <v>-0.10753246753246753</v>
      </c>
      <c r="N266" s="81"/>
      <c r="O266" s="321" t="s">
        <v>302</v>
      </c>
      <c r="P266" s="33"/>
      <c r="Q266" s="62"/>
      <c r="R266" s="81"/>
      <c r="S266" s="81"/>
      <c r="T266" s="97"/>
      <c r="U266" s="19">
        <f>S266-0.36</f>
        <v>-0.36</v>
      </c>
      <c r="V266" s="17">
        <f t="shared" ref="V266:V268" si="239">SUM(U266/0.77)</f>
        <v>-0.46753246753246752</v>
      </c>
      <c r="W266" s="17">
        <f>SUM(V266+0.23)</f>
        <v>-0.23753246753246751</v>
      </c>
    </row>
    <row r="267" spans="1:27" ht="49.9" customHeight="1" x14ac:dyDescent="0.7">
      <c r="A267" s="65"/>
      <c r="B267" s="326" t="s">
        <v>83</v>
      </c>
      <c r="C267" s="33"/>
      <c r="D267" s="32"/>
      <c r="E267" s="461" t="s">
        <v>697</v>
      </c>
      <c r="F267" s="101"/>
      <c r="G267" s="93"/>
      <c r="H267" s="19">
        <f t="shared" ref="H267:H275" si="240">F268-0.36</f>
        <v>28.63</v>
      </c>
      <c r="I267" s="17">
        <f t="shared" ref="I267:I287" si="241">SUM(H267/0.77)</f>
        <v>37.18181818181818</v>
      </c>
      <c r="J267" s="17">
        <f t="shared" ref="J267:J275" si="242">SUM(I267+0.36)</f>
        <v>37.541818181818179</v>
      </c>
      <c r="N267" s="29">
        <v>640</v>
      </c>
      <c r="O267" s="28" t="s">
        <v>76</v>
      </c>
      <c r="P267" s="27"/>
      <c r="Q267" s="384"/>
      <c r="R267" s="24">
        <v>3.42</v>
      </c>
      <c r="S267" s="24">
        <v>18.38</v>
      </c>
      <c r="T267" s="54">
        <f>W267</f>
        <v>23.7625974025974</v>
      </c>
      <c r="U267" s="19">
        <f>S267-0.36</f>
        <v>18.02</v>
      </c>
      <c r="V267" s="17">
        <f t="shared" si="239"/>
        <v>23.402597402597401</v>
      </c>
      <c r="W267" s="17">
        <f>SUM(V267+0.36)</f>
        <v>23.7625974025974</v>
      </c>
    </row>
    <row r="268" spans="1:27" ht="49.9" customHeight="1" x14ac:dyDescent="0.6">
      <c r="A268" s="29">
        <v>5000</v>
      </c>
      <c r="B268" s="100" t="s">
        <v>82</v>
      </c>
      <c r="C268" s="99"/>
      <c r="D268" s="36"/>
      <c r="E268" s="26"/>
      <c r="F268" s="86">
        <v>28.99</v>
      </c>
      <c r="G268" s="86">
        <f t="shared" ref="G268:G279" si="243">J267</f>
        <v>37.541818181818179</v>
      </c>
      <c r="H268" s="19">
        <f t="shared" si="240"/>
        <v>31.89</v>
      </c>
      <c r="I268" s="17">
        <f t="shared" si="241"/>
        <v>41.415584415584412</v>
      </c>
      <c r="J268" s="17">
        <f t="shared" si="242"/>
        <v>41.775584415584412</v>
      </c>
      <c r="N268" s="29">
        <v>641</v>
      </c>
      <c r="O268" s="28" t="s">
        <v>74</v>
      </c>
      <c r="P268" s="27"/>
      <c r="Q268" s="42"/>
      <c r="R268" s="24"/>
      <c r="S268" s="24">
        <v>31.99</v>
      </c>
      <c r="T268" s="54">
        <f>W268</f>
        <v>41.47675324675324</v>
      </c>
      <c r="U268" s="19">
        <f>S268-0.23</f>
        <v>31.759999999999998</v>
      </c>
      <c r="V268" s="17">
        <f t="shared" si="239"/>
        <v>41.246753246753244</v>
      </c>
      <c r="W268" s="17">
        <f>SUM(V268+0.23)</f>
        <v>41.47675324675324</v>
      </c>
    </row>
    <row r="269" spans="1:27" ht="49.9" customHeight="1" x14ac:dyDescent="0.7">
      <c r="A269" s="29">
        <v>5001</v>
      </c>
      <c r="B269" s="28" t="s">
        <v>29</v>
      </c>
      <c r="C269" s="27"/>
      <c r="D269" s="41"/>
      <c r="E269" s="42"/>
      <c r="F269" s="24">
        <v>32.25</v>
      </c>
      <c r="G269" s="24">
        <f t="shared" si="243"/>
        <v>41.775584415584412</v>
      </c>
      <c r="H269" s="19">
        <f t="shared" si="240"/>
        <v>25.62</v>
      </c>
      <c r="I269" s="17">
        <f t="shared" si="241"/>
        <v>33.272727272727273</v>
      </c>
      <c r="J269" s="17">
        <f t="shared" si="242"/>
        <v>33.632727272727273</v>
      </c>
      <c r="N269" s="81"/>
      <c r="O269" s="321" t="s">
        <v>592</v>
      </c>
      <c r="P269" s="33"/>
      <c r="Q269" s="424"/>
      <c r="R269" s="81"/>
      <c r="S269" s="81"/>
      <c r="T269" s="97"/>
      <c r="U269" s="19">
        <f>S269-0.36</f>
        <v>-0.36</v>
      </c>
      <c r="V269" s="17">
        <f t="shared" ref="V269:V271" si="244">SUM(U269/0.77)</f>
        <v>-0.46753246753246752</v>
      </c>
      <c r="W269" s="17">
        <f>SUM(V269+0.23)</f>
        <v>-0.23753246753246751</v>
      </c>
    </row>
    <row r="270" spans="1:27" ht="49.9" customHeight="1" x14ac:dyDescent="0.6">
      <c r="A270" s="29">
        <v>5002</v>
      </c>
      <c r="B270" s="28" t="s">
        <v>55</v>
      </c>
      <c r="C270" s="27"/>
      <c r="D270" s="440"/>
      <c r="E270" s="42">
        <v>2</v>
      </c>
      <c r="F270" s="24">
        <v>25.98</v>
      </c>
      <c r="G270" s="24">
        <f t="shared" si="243"/>
        <v>33.632727272727273</v>
      </c>
      <c r="H270" s="19">
        <f t="shared" si="240"/>
        <v>31.89</v>
      </c>
      <c r="I270" s="17">
        <f t="shared" si="241"/>
        <v>41.415584415584412</v>
      </c>
      <c r="J270" s="17">
        <f t="shared" si="242"/>
        <v>41.775584415584412</v>
      </c>
      <c r="N270" s="29">
        <v>549</v>
      </c>
      <c r="O270" s="28" t="s">
        <v>76</v>
      </c>
      <c r="P270" s="27"/>
      <c r="Q270" s="425"/>
      <c r="R270" s="24">
        <v>3.42</v>
      </c>
      <c r="S270" s="24">
        <v>18.38</v>
      </c>
      <c r="T270" s="54">
        <f>W270</f>
        <v>23.7625974025974</v>
      </c>
      <c r="U270" s="19">
        <f>S270-0.36</f>
        <v>18.02</v>
      </c>
      <c r="V270" s="17">
        <f t="shared" si="244"/>
        <v>23.402597402597401</v>
      </c>
      <c r="W270" s="17">
        <f>SUM(V270+0.36)</f>
        <v>23.7625974025974</v>
      </c>
    </row>
    <row r="271" spans="1:27" ht="49.9" customHeight="1" x14ac:dyDescent="0.6">
      <c r="A271" s="29">
        <v>5006</v>
      </c>
      <c r="B271" s="28" t="s">
        <v>81</v>
      </c>
      <c r="C271" s="27"/>
      <c r="D271" s="41"/>
      <c r="E271" s="42"/>
      <c r="F271" s="24">
        <v>32.25</v>
      </c>
      <c r="G271" s="24">
        <f t="shared" si="243"/>
        <v>41.775584415584412</v>
      </c>
      <c r="H271" s="19">
        <f t="shared" si="240"/>
        <v>25.62</v>
      </c>
      <c r="I271" s="17">
        <f t="shared" si="241"/>
        <v>33.272727272727273</v>
      </c>
      <c r="J271" s="17">
        <f t="shared" si="242"/>
        <v>33.632727272727273</v>
      </c>
      <c r="N271" s="29">
        <v>550</v>
      </c>
      <c r="O271" s="28" t="s">
        <v>74</v>
      </c>
      <c r="P271" s="27"/>
      <c r="Q271" s="42"/>
      <c r="R271" s="24"/>
      <c r="S271" s="24">
        <v>31.99</v>
      </c>
      <c r="T271" s="54">
        <f>W271</f>
        <v>41.47675324675324</v>
      </c>
      <c r="U271" s="19">
        <f>S271-0.23</f>
        <v>31.759999999999998</v>
      </c>
      <c r="V271" s="17">
        <f t="shared" si="244"/>
        <v>41.246753246753244</v>
      </c>
      <c r="W271" s="17">
        <f>SUM(V271+0.23)</f>
        <v>41.47675324675324</v>
      </c>
    </row>
    <row r="272" spans="1:27" ht="49.9" customHeight="1" x14ac:dyDescent="0.7">
      <c r="A272" s="29">
        <v>5007</v>
      </c>
      <c r="B272" s="28" t="s">
        <v>72</v>
      </c>
      <c r="C272" s="27"/>
      <c r="D272" s="42"/>
      <c r="E272" s="42">
        <v>2</v>
      </c>
      <c r="F272" s="24">
        <v>25.98</v>
      </c>
      <c r="G272" s="24">
        <f t="shared" si="243"/>
        <v>33.632727272727273</v>
      </c>
      <c r="H272" s="19">
        <f>F274-0.36</f>
        <v>22.63</v>
      </c>
      <c r="I272" s="17">
        <f t="shared" si="241"/>
        <v>29.389610389610386</v>
      </c>
      <c r="J272" s="17">
        <f t="shared" si="242"/>
        <v>29.749610389610385</v>
      </c>
      <c r="N272" s="85"/>
      <c r="O272" s="566" t="s">
        <v>435</v>
      </c>
      <c r="P272" s="628"/>
      <c r="Q272" s="628"/>
      <c r="R272" s="628"/>
      <c r="S272" s="628"/>
      <c r="T272" s="629"/>
      <c r="U272" s="19"/>
      <c r="V272" s="17"/>
      <c r="W272" s="17"/>
    </row>
    <row r="273" spans="1:23" ht="49.9" customHeight="1" x14ac:dyDescent="0.6">
      <c r="A273" s="29">
        <v>5008</v>
      </c>
      <c r="B273" s="28" t="s">
        <v>612</v>
      </c>
      <c r="C273" s="27"/>
      <c r="D273" s="42"/>
      <c r="E273" s="42"/>
      <c r="F273" s="24">
        <v>25.98</v>
      </c>
      <c r="G273" s="24">
        <v>33.68</v>
      </c>
      <c r="H273" s="19">
        <f>F275-0.36</f>
        <v>25.12</v>
      </c>
      <c r="I273" s="17">
        <f t="shared" ref="I273" si="245">SUM(H273/0.77)</f>
        <v>32.623376623376622</v>
      </c>
      <c r="J273" s="17">
        <f t="shared" ref="J273" si="246">SUM(I273+0.36)</f>
        <v>32.983376623376621</v>
      </c>
      <c r="N273" s="29">
        <v>629</v>
      </c>
      <c r="O273" s="28" t="s">
        <v>74</v>
      </c>
      <c r="P273" s="27"/>
      <c r="Q273" s="69"/>
      <c r="R273" s="24"/>
      <c r="S273" s="24">
        <v>31.99</v>
      </c>
      <c r="T273" s="54">
        <f>W273</f>
        <v>41.47675324675324</v>
      </c>
      <c r="U273" s="19">
        <f>S273-0.23</f>
        <v>31.759999999999998</v>
      </c>
      <c r="V273" s="17">
        <f t="shared" ref="V273" si="247">SUM(U273/0.77)</f>
        <v>41.246753246753244</v>
      </c>
      <c r="W273" s="17">
        <f>SUM(V273+0.23)</f>
        <v>41.47675324675324</v>
      </c>
    </row>
    <row r="274" spans="1:23" ht="49.9" customHeight="1" x14ac:dyDescent="0.7">
      <c r="A274" s="29">
        <v>5009</v>
      </c>
      <c r="B274" s="28" t="s">
        <v>80</v>
      </c>
      <c r="C274" s="27"/>
      <c r="D274" s="445"/>
      <c r="E274" s="42">
        <v>5</v>
      </c>
      <c r="F274" s="24">
        <v>22.99</v>
      </c>
      <c r="G274" s="24">
        <f>J272</f>
        <v>29.749610389610385</v>
      </c>
      <c r="H274" s="19">
        <f t="shared" si="240"/>
        <v>25.12</v>
      </c>
      <c r="I274" s="17">
        <f t="shared" si="241"/>
        <v>32.623376623376622</v>
      </c>
      <c r="J274" s="17">
        <f t="shared" si="242"/>
        <v>32.983376623376621</v>
      </c>
      <c r="N274" s="85"/>
      <c r="O274" s="566" t="s">
        <v>614</v>
      </c>
      <c r="P274" s="567"/>
      <c r="Q274" s="567"/>
      <c r="R274" s="567"/>
      <c r="S274" s="567"/>
      <c r="T274" s="568"/>
      <c r="U274" s="19"/>
      <c r="V274" s="17"/>
      <c r="W274" s="17"/>
    </row>
    <row r="275" spans="1:23" ht="49.9" customHeight="1" x14ac:dyDescent="0.6">
      <c r="A275" s="29">
        <v>5004</v>
      </c>
      <c r="B275" s="28" t="s">
        <v>79</v>
      </c>
      <c r="C275" s="27"/>
      <c r="D275" s="42"/>
      <c r="E275" s="24" t="s">
        <v>45</v>
      </c>
      <c r="F275" s="24">
        <v>25.48</v>
      </c>
      <c r="G275" s="54">
        <f t="shared" si="243"/>
        <v>32.983376623376621</v>
      </c>
      <c r="H275" s="19">
        <f t="shared" si="240"/>
        <v>19.63</v>
      </c>
      <c r="I275" s="17">
        <f t="shared" si="241"/>
        <v>25.493506493506491</v>
      </c>
      <c r="J275" s="17">
        <f t="shared" si="242"/>
        <v>25.85350649350649</v>
      </c>
      <c r="N275" s="29">
        <v>680</v>
      </c>
      <c r="O275" s="28" t="s">
        <v>40</v>
      </c>
      <c r="P275" s="27"/>
      <c r="Q275" s="69"/>
      <c r="R275" s="24">
        <v>2</v>
      </c>
      <c r="S275" s="24">
        <v>25.98</v>
      </c>
      <c r="T275" s="54">
        <f>W275</f>
        <v>33.632727272727273</v>
      </c>
      <c r="U275" s="19">
        <f t="shared" ref="U275" si="248">S275-0.36</f>
        <v>25.62</v>
      </c>
      <c r="V275" s="17">
        <f t="shared" ref="V275" si="249">SUM(U275/0.77)</f>
        <v>33.272727272727273</v>
      </c>
      <c r="W275" s="17">
        <f t="shared" ref="W275" si="250">SUM(V275+0.36)</f>
        <v>33.632727272727273</v>
      </c>
    </row>
    <row r="276" spans="1:23" ht="49.9" customHeight="1" x14ac:dyDescent="0.7">
      <c r="A276" s="29">
        <v>5011</v>
      </c>
      <c r="B276" s="28" t="s">
        <v>78</v>
      </c>
      <c r="C276" s="27"/>
      <c r="D276" s="41"/>
      <c r="E276" s="42"/>
      <c r="F276" s="24">
        <v>19.989999999999998</v>
      </c>
      <c r="G276" s="24">
        <f t="shared" si="243"/>
        <v>25.85350649350649</v>
      </c>
      <c r="H276" s="19" t="e">
        <f>#REF!-0.27</f>
        <v>#REF!</v>
      </c>
      <c r="I276" s="17" t="e">
        <f t="shared" ref="I276" si="251">SUM(H276/0.77)</f>
        <v>#REF!</v>
      </c>
      <c r="J276" s="17" t="e">
        <f>SUM(I276+0.27)</f>
        <v>#REF!</v>
      </c>
      <c r="N276" s="85"/>
      <c r="O276" s="566" t="s">
        <v>613</v>
      </c>
      <c r="P276" s="509"/>
      <c r="Q276" s="509"/>
      <c r="R276" s="509"/>
      <c r="S276" s="509"/>
      <c r="T276" s="620"/>
      <c r="U276" s="19"/>
      <c r="V276" s="17"/>
      <c r="W276" s="17"/>
    </row>
    <row r="277" spans="1:23" ht="49.9" customHeight="1" x14ac:dyDescent="0.6">
      <c r="A277" s="29">
        <v>5016</v>
      </c>
      <c r="B277" s="28" t="s">
        <v>77</v>
      </c>
      <c r="C277" s="27"/>
      <c r="D277" s="42"/>
      <c r="E277" s="42"/>
      <c r="F277" s="24">
        <v>27.15</v>
      </c>
      <c r="G277" s="24">
        <v>35.21</v>
      </c>
      <c r="H277" s="19">
        <f>F278-0.18</f>
        <v>29.32</v>
      </c>
      <c r="I277" s="17">
        <f t="shared" si="241"/>
        <v>38.077922077922075</v>
      </c>
      <c r="J277" s="17">
        <f>SUM(I277+0.18)</f>
        <v>38.257922077922075</v>
      </c>
      <c r="N277" s="29">
        <v>681</v>
      </c>
      <c r="O277" s="28" t="s">
        <v>40</v>
      </c>
      <c r="P277" s="27"/>
      <c r="Q277" s="69"/>
      <c r="R277" s="24">
        <v>2</v>
      </c>
      <c r="S277" s="24">
        <v>25.98</v>
      </c>
      <c r="T277" s="54">
        <f>W277</f>
        <v>33.632727272727273</v>
      </c>
      <c r="U277" s="19">
        <f t="shared" ref="U277" si="252">S277-0.36</f>
        <v>25.62</v>
      </c>
      <c r="V277" s="17">
        <f t="shared" ref="V277" si="253">SUM(U277/0.77)</f>
        <v>33.272727272727273</v>
      </c>
      <c r="W277" s="17">
        <f t="shared" ref="W277" si="254">SUM(V277+0.36)</f>
        <v>33.632727272727273</v>
      </c>
    </row>
    <row r="278" spans="1:23" ht="49.9" customHeight="1" x14ac:dyDescent="0.7">
      <c r="A278" s="29">
        <v>5017</v>
      </c>
      <c r="B278" s="28" t="s">
        <v>75</v>
      </c>
      <c r="C278" s="27"/>
      <c r="D278" s="42"/>
      <c r="E278" s="42"/>
      <c r="F278" s="24">
        <v>29.5</v>
      </c>
      <c r="G278" s="24">
        <f t="shared" si="243"/>
        <v>38.257922077922075</v>
      </c>
      <c r="H278" s="19">
        <f>F279-0.27</f>
        <v>18.88</v>
      </c>
      <c r="I278" s="17">
        <f t="shared" si="241"/>
        <v>24.519480519480517</v>
      </c>
      <c r="J278" s="17">
        <f>SUM(I278+0.27)</f>
        <v>24.789480519480517</v>
      </c>
      <c r="N278" s="81"/>
      <c r="O278" s="321" t="s">
        <v>312</v>
      </c>
      <c r="P278" s="33"/>
      <c r="Q278" s="62"/>
      <c r="R278" s="625"/>
      <c r="S278" s="626"/>
      <c r="T278" s="627"/>
      <c r="U278" s="19">
        <f>S278-0.36</f>
        <v>-0.36</v>
      </c>
      <c r="V278" s="17">
        <f>SUM(U278/0.77)</f>
        <v>-0.46753246753246752</v>
      </c>
      <c r="W278" s="17">
        <f>SUM(V278+0.23)</f>
        <v>-0.23753246753246751</v>
      </c>
    </row>
    <row r="279" spans="1:23" ht="49.9" customHeight="1" x14ac:dyDescent="0.6">
      <c r="A279" s="29">
        <v>5018</v>
      </c>
      <c r="B279" s="28" t="s">
        <v>70</v>
      </c>
      <c r="C279" s="27"/>
      <c r="D279" s="42"/>
      <c r="E279" s="42"/>
      <c r="F279" s="24">
        <v>19.149999999999999</v>
      </c>
      <c r="G279" s="24">
        <f t="shared" si="243"/>
        <v>24.789480519480517</v>
      </c>
      <c r="H279" s="19"/>
      <c r="I279" s="17"/>
      <c r="J279" s="17"/>
      <c r="N279" s="29">
        <v>4870</v>
      </c>
      <c r="O279" s="28" t="s">
        <v>358</v>
      </c>
      <c r="P279" s="27"/>
      <c r="Q279" s="360"/>
      <c r="R279" s="24"/>
      <c r="S279" s="24">
        <v>27.7</v>
      </c>
      <c r="T279" s="54">
        <f>W279</f>
        <v>35.866493506493505</v>
      </c>
      <c r="U279" s="19">
        <f>S279-0.36</f>
        <v>27.34</v>
      </c>
      <c r="V279" s="17">
        <f>SUM(U279/0.77)</f>
        <v>35.506493506493506</v>
      </c>
      <c r="W279" s="17">
        <f>SUM(V279+0.36)</f>
        <v>35.866493506493505</v>
      </c>
    </row>
    <row r="280" spans="1:23" ht="49.9" customHeight="1" x14ac:dyDescent="0.6">
      <c r="A280" s="29">
        <v>5019</v>
      </c>
      <c r="B280" s="27" t="s">
        <v>554</v>
      </c>
      <c r="C280" s="27"/>
      <c r="D280" s="42"/>
      <c r="E280" s="24"/>
      <c r="F280" s="24">
        <v>25</v>
      </c>
      <c r="G280" s="24">
        <f>J280</f>
        <v>32.36</v>
      </c>
      <c r="H280" s="19">
        <f>F280-0.36</f>
        <v>24.64</v>
      </c>
      <c r="I280" s="17">
        <f t="shared" ref="I280" si="255">SUM(H280/0.77)</f>
        <v>32</v>
      </c>
      <c r="J280" s="17">
        <f t="shared" ref="J280" si="256">SUM(I280+0.36)</f>
        <v>32.36</v>
      </c>
      <c r="N280" s="121">
        <v>4873</v>
      </c>
      <c r="O280" s="28" t="s">
        <v>40</v>
      </c>
      <c r="P280" s="27"/>
      <c r="Q280" s="353"/>
      <c r="R280" s="24">
        <v>2</v>
      </c>
      <c r="S280" s="24">
        <v>24.98</v>
      </c>
      <c r="T280" s="54">
        <f>W280</f>
        <v>32.334025974025977</v>
      </c>
      <c r="U280" s="19">
        <f t="shared" ref="U280" si="257">S280-0.36</f>
        <v>24.62</v>
      </c>
      <c r="V280" s="17">
        <f t="shared" ref="V280" si="258">SUM(U280/0.77)</f>
        <v>31.974025974025974</v>
      </c>
      <c r="W280" s="17">
        <f t="shared" ref="W280" si="259">SUM(V280+0.36)</f>
        <v>32.334025974025977</v>
      </c>
    </row>
    <row r="281" spans="1:23" ht="49.9" customHeight="1" x14ac:dyDescent="0.7">
      <c r="A281" s="289"/>
      <c r="B281" s="327" t="s">
        <v>345</v>
      </c>
      <c r="C281" s="90"/>
      <c r="D281" s="243"/>
      <c r="E281" s="230" t="s">
        <v>696</v>
      </c>
      <c r="F281" s="287"/>
      <c r="G281" s="243"/>
      <c r="H281" s="19">
        <f t="shared" ref="H281:H286" si="260">F282-0.36</f>
        <v>30.39</v>
      </c>
      <c r="I281" s="17">
        <f t="shared" ref="I281:I282" si="261">SUM(H281/0.77)</f>
        <v>39.467532467532465</v>
      </c>
      <c r="J281" s="17">
        <f t="shared" ref="J281:J282" si="262">SUM(I281+0.36)</f>
        <v>39.827532467532464</v>
      </c>
      <c r="N281" s="29">
        <v>4872</v>
      </c>
      <c r="O281" s="28" t="s">
        <v>77</v>
      </c>
      <c r="P281" s="27"/>
      <c r="Q281" s="360"/>
      <c r="R281" s="24"/>
      <c r="S281" s="24">
        <v>27.98</v>
      </c>
      <c r="T281" s="54">
        <f t="shared" ref="T281" si="263">W281</f>
        <v>36.283896103896105</v>
      </c>
      <c r="U281" s="19">
        <f>S281-0.18</f>
        <v>27.8</v>
      </c>
      <c r="V281" s="17">
        <f t="shared" ref="V281" si="264">SUM(U281/0.77)</f>
        <v>36.103896103896105</v>
      </c>
      <c r="W281" s="17">
        <f>SUM(V281+0.18)</f>
        <v>36.283896103896105</v>
      </c>
    </row>
    <row r="282" spans="1:23" ht="49.9" customHeight="1" x14ac:dyDescent="0.7">
      <c r="A282" s="29">
        <v>5077</v>
      </c>
      <c r="B282" s="27" t="s">
        <v>29</v>
      </c>
      <c r="C282" s="27"/>
      <c r="D282" s="42"/>
      <c r="E282" s="24"/>
      <c r="F282" s="24">
        <v>30.75</v>
      </c>
      <c r="G282" s="24">
        <f t="shared" ref="G282:G283" si="265">J281</f>
        <v>39.827532467532464</v>
      </c>
      <c r="H282" s="19">
        <f t="shared" si="260"/>
        <v>30.39</v>
      </c>
      <c r="I282" s="17">
        <f t="shared" si="261"/>
        <v>39.467532467532465</v>
      </c>
      <c r="J282" s="17">
        <f t="shared" si="262"/>
        <v>39.827532467532464</v>
      </c>
      <c r="N282" s="85"/>
      <c r="O282" s="321" t="s">
        <v>67</v>
      </c>
      <c r="P282" s="33"/>
      <c r="Q282" s="62"/>
      <c r="R282" s="625" t="s">
        <v>431</v>
      </c>
      <c r="S282" s="626"/>
      <c r="T282" s="627"/>
      <c r="U282" s="19" t="e">
        <f>R282-0.36</f>
        <v>#VALUE!</v>
      </c>
      <c r="V282" s="17" t="e">
        <f t="shared" ref="V282:V290" si="266">SUM(U282/0.77)</f>
        <v>#VALUE!</v>
      </c>
      <c r="W282" s="17" t="e">
        <f>SUM(#REF!+0.36)</f>
        <v>#REF!</v>
      </c>
    </row>
    <row r="283" spans="1:23" ht="49.9" customHeight="1" x14ac:dyDescent="0.6">
      <c r="A283" s="29">
        <v>5078</v>
      </c>
      <c r="B283" s="27" t="s">
        <v>81</v>
      </c>
      <c r="C283" s="27"/>
      <c r="D283" s="42"/>
      <c r="E283" s="24"/>
      <c r="F283" s="24">
        <v>30.75</v>
      </c>
      <c r="G283" s="24">
        <f t="shared" si="265"/>
        <v>39.827532467532464</v>
      </c>
      <c r="H283" s="19">
        <f t="shared" si="260"/>
        <v>-0.36</v>
      </c>
      <c r="I283" s="17">
        <f t="shared" si="241"/>
        <v>-0.46753246753246752</v>
      </c>
      <c r="J283" s="17">
        <f>SUM(I283+0.36)</f>
        <v>-0.10753246753246753</v>
      </c>
      <c r="N283" s="75">
        <v>4830</v>
      </c>
      <c r="O283" s="74" t="s">
        <v>64</v>
      </c>
      <c r="P283" s="73"/>
      <c r="Q283" s="465"/>
      <c r="R283" s="71"/>
      <c r="S283" s="71">
        <v>23.5</v>
      </c>
      <c r="T283" s="71">
        <f t="shared" ref="T283:T290" si="267">W283</f>
        <v>30.465714285714284</v>
      </c>
      <c r="U283" s="385">
        <f t="shared" ref="U283:U290" si="268">S283-0.18</f>
        <v>23.32</v>
      </c>
      <c r="V283" s="386">
        <f t="shared" si="266"/>
        <v>30.285714285714285</v>
      </c>
      <c r="W283" s="386">
        <f t="shared" ref="W283:W290" si="269">SUM(V283+0.18)</f>
        <v>30.465714285714284</v>
      </c>
    </row>
    <row r="284" spans="1:23" ht="49.9" customHeight="1" x14ac:dyDescent="0.7">
      <c r="A284" s="65"/>
      <c r="B284" s="326" t="s">
        <v>73</v>
      </c>
      <c r="C284" s="33"/>
      <c r="D284" s="32"/>
      <c r="E284" s="461" t="s">
        <v>696</v>
      </c>
      <c r="F284" s="94"/>
      <c r="G284" s="93"/>
      <c r="H284" s="19">
        <f t="shared" si="260"/>
        <v>31.89</v>
      </c>
      <c r="I284" s="17">
        <f t="shared" si="241"/>
        <v>41.415584415584412</v>
      </c>
      <c r="J284" s="17">
        <f>SUM(I284+0.36)</f>
        <v>41.775584415584412</v>
      </c>
      <c r="N284" s="75">
        <v>4831</v>
      </c>
      <c r="O284" s="74" t="s">
        <v>62</v>
      </c>
      <c r="P284" s="73"/>
      <c r="Q284" s="465"/>
      <c r="R284" s="71"/>
      <c r="S284" s="71">
        <v>23.5</v>
      </c>
      <c r="T284" s="71">
        <f t="shared" si="267"/>
        <v>30.465714285714284</v>
      </c>
      <c r="U284" s="385">
        <f t="shared" si="268"/>
        <v>23.32</v>
      </c>
      <c r="V284" s="386">
        <f t="shared" si="266"/>
        <v>30.285714285714285</v>
      </c>
      <c r="W284" s="386">
        <f t="shared" si="269"/>
        <v>30.465714285714284</v>
      </c>
    </row>
    <row r="285" spans="1:23" ht="49.9" customHeight="1" x14ac:dyDescent="0.6">
      <c r="A285" s="29">
        <v>5021</v>
      </c>
      <c r="B285" s="28" t="s">
        <v>29</v>
      </c>
      <c r="C285" s="27"/>
      <c r="D285" s="41"/>
      <c r="E285" s="42"/>
      <c r="F285" s="24">
        <v>32.25</v>
      </c>
      <c r="G285" s="24">
        <f>J284</f>
        <v>41.775584415584412</v>
      </c>
      <c r="H285" s="19">
        <f t="shared" si="260"/>
        <v>25.62</v>
      </c>
      <c r="I285" s="17">
        <f t="shared" si="241"/>
        <v>33.272727272727273</v>
      </c>
      <c r="J285" s="17">
        <f>SUM(I285+0.36)</f>
        <v>33.632727272727273</v>
      </c>
      <c r="N285" s="75">
        <v>4832</v>
      </c>
      <c r="O285" s="74" t="s">
        <v>60</v>
      </c>
      <c r="P285" s="73"/>
      <c r="Q285" s="465"/>
      <c r="R285" s="71"/>
      <c r="S285" s="71">
        <v>23.5</v>
      </c>
      <c r="T285" s="71">
        <f t="shared" si="267"/>
        <v>30.465714285714284</v>
      </c>
      <c r="U285" s="385">
        <f t="shared" si="268"/>
        <v>23.32</v>
      </c>
      <c r="V285" s="386">
        <f t="shared" si="266"/>
        <v>30.285714285714285</v>
      </c>
      <c r="W285" s="386">
        <f t="shared" si="269"/>
        <v>30.465714285714284</v>
      </c>
    </row>
    <row r="286" spans="1:23" ht="49.9" customHeight="1" x14ac:dyDescent="0.6">
      <c r="A286" s="29">
        <v>5022</v>
      </c>
      <c r="B286" s="28" t="s">
        <v>55</v>
      </c>
      <c r="C286" s="27"/>
      <c r="D286" s="42"/>
      <c r="E286" s="42" t="s">
        <v>45</v>
      </c>
      <c r="F286" s="24">
        <v>25.98</v>
      </c>
      <c r="G286" s="24">
        <f>J285</f>
        <v>33.632727272727273</v>
      </c>
      <c r="H286" s="19">
        <f t="shared" si="260"/>
        <v>25.62</v>
      </c>
      <c r="I286" s="17">
        <f t="shared" si="241"/>
        <v>33.272727272727273</v>
      </c>
      <c r="J286" s="17">
        <f>SUM(I286+0.36)</f>
        <v>33.632727272727273</v>
      </c>
      <c r="N286" s="75">
        <v>4833</v>
      </c>
      <c r="O286" s="74" t="s">
        <v>702</v>
      </c>
      <c r="P286" s="73"/>
      <c r="Q286" s="465"/>
      <c r="R286" s="71"/>
      <c r="S286" s="71">
        <v>23.5</v>
      </c>
      <c r="T286" s="71">
        <f t="shared" ref="T286" si="270">W286</f>
        <v>30.465714285714284</v>
      </c>
      <c r="U286" s="385">
        <f t="shared" ref="U286" si="271">S286-0.18</f>
        <v>23.32</v>
      </c>
      <c r="V286" s="386">
        <f t="shared" ref="V286" si="272">SUM(U286/0.77)</f>
        <v>30.285714285714285</v>
      </c>
      <c r="W286" s="386">
        <f t="shared" ref="W286" si="273">SUM(V286+0.18)</f>
        <v>30.465714285714284</v>
      </c>
    </row>
    <row r="287" spans="1:23" ht="49.9" customHeight="1" x14ac:dyDescent="0.6">
      <c r="A287" s="29">
        <v>5027</v>
      </c>
      <c r="B287" s="28" t="s">
        <v>72</v>
      </c>
      <c r="C287" s="27"/>
      <c r="D287" s="42"/>
      <c r="E287" s="42" t="s">
        <v>45</v>
      </c>
      <c r="F287" s="24">
        <v>25.98</v>
      </c>
      <c r="G287" s="24">
        <f>J286</f>
        <v>33.632727272727273</v>
      </c>
      <c r="H287" s="19">
        <f>F288-0.27</f>
        <v>18.88</v>
      </c>
      <c r="I287" s="17">
        <f t="shared" si="241"/>
        <v>24.519480519480517</v>
      </c>
      <c r="J287" s="17">
        <f>SUM(I287+0.27)</f>
        <v>24.789480519480517</v>
      </c>
      <c r="N287" s="75">
        <v>4834</v>
      </c>
      <c r="O287" s="74" t="s">
        <v>658</v>
      </c>
      <c r="P287" s="73"/>
      <c r="Q287" s="465"/>
      <c r="R287" s="71"/>
      <c r="S287" s="71">
        <v>23.5</v>
      </c>
      <c r="T287" s="71">
        <f t="shared" si="267"/>
        <v>30.465714285714284</v>
      </c>
      <c r="U287" s="385">
        <f t="shared" si="268"/>
        <v>23.32</v>
      </c>
      <c r="V287" s="386">
        <f t="shared" si="266"/>
        <v>30.285714285714285</v>
      </c>
      <c r="W287" s="386">
        <f t="shared" si="269"/>
        <v>30.465714285714284</v>
      </c>
    </row>
    <row r="288" spans="1:23" ht="49.9" customHeight="1" x14ac:dyDescent="0.6">
      <c r="A288" s="29">
        <v>5028</v>
      </c>
      <c r="B288" s="28" t="s">
        <v>70</v>
      </c>
      <c r="C288" s="27"/>
      <c r="D288" s="42"/>
      <c r="E288" s="42"/>
      <c r="F288" s="24">
        <v>19.149999999999999</v>
      </c>
      <c r="G288" s="24">
        <f>J287</f>
        <v>24.789480519480517</v>
      </c>
      <c r="H288" s="19"/>
      <c r="I288" s="17"/>
      <c r="J288" s="17"/>
      <c r="N288" s="75">
        <v>4835</v>
      </c>
      <c r="O288" s="74" t="s">
        <v>327</v>
      </c>
      <c r="P288" s="73"/>
      <c r="Q288" s="465"/>
      <c r="R288" s="71"/>
      <c r="S288" s="71">
        <v>23.5</v>
      </c>
      <c r="T288" s="71">
        <f t="shared" ref="T288" si="274">W288</f>
        <v>30.465714285714284</v>
      </c>
      <c r="U288" s="385">
        <f t="shared" ref="U288" si="275">S288-0.18</f>
        <v>23.32</v>
      </c>
      <c r="V288" s="386">
        <f t="shared" ref="V288" si="276">SUM(U288/0.77)</f>
        <v>30.285714285714285</v>
      </c>
      <c r="W288" s="386">
        <f t="shared" ref="W288" si="277">SUM(V288+0.18)</f>
        <v>30.465714285714284</v>
      </c>
    </row>
    <row r="289" spans="1:23" ht="49.9" customHeight="1" x14ac:dyDescent="0.7">
      <c r="A289" s="76"/>
      <c r="B289" s="321" t="s">
        <v>385</v>
      </c>
      <c r="C289" s="33"/>
      <c r="D289" s="32"/>
      <c r="E289" s="63"/>
      <c r="F289" s="34"/>
      <c r="G289" s="87"/>
      <c r="H289" s="19">
        <f>F290-0.36</f>
        <v>31.490000000000002</v>
      </c>
      <c r="I289" s="17">
        <f>SUM(H289/0.77)</f>
        <v>40.896103896103895</v>
      </c>
      <c r="J289" s="17">
        <f>SUM(I289+0.36)</f>
        <v>41.256103896103895</v>
      </c>
      <c r="N289" s="75">
        <v>4837</v>
      </c>
      <c r="O289" s="74" t="s">
        <v>57</v>
      </c>
      <c r="P289" s="73"/>
      <c r="Q289" s="465"/>
      <c r="R289" s="71"/>
      <c r="S289" s="71">
        <v>23.5</v>
      </c>
      <c r="T289" s="71">
        <f t="shared" si="267"/>
        <v>30.465714285714284</v>
      </c>
      <c r="U289" s="385">
        <f t="shared" si="268"/>
        <v>23.32</v>
      </c>
      <c r="V289" s="386">
        <f t="shared" si="266"/>
        <v>30.285714285714285</v>
      </c>
      <c r="W289" s="386">
        <f t="shared" si="269"/>
        <v>30.465714285714284</v>
      </c>
    </row>
    <row r="290" spans="1:23" ht="49.9" customHeight="1" x14ac:dyDescent="0.6">
      <c r="A290" s="29">
        <v>1030</v>
      </c>
      <c r="B290" s="27" t="s">
        <v>65</v>
      </c>
      <c r="C290" s="27"/>
      <c r="D290" s="42"/>
      <c r="E290" s="41"/>
      <c r="F290" s="24">
        <v>31.85</v>
      </c>
      <c r="G290" s="54">
        <f>J289</f>
        <v>41.256103896103895</v>
      </c>
      <c r="H290" s="19"/>
      <c r="I290" s="17"/>
      <c r="J290" s="17"/>
      <c r="N290" s="75">
        <v>4839</v>
      </c>
      <c r="O290" s="74" t="s">
        <v>54</v>
      </c>
      <c r="P290" s="73"/>
      <c r="Q290" s="465"/>
      <c r="R290" s="71"/>
      <c r="S290" s="71">
        <v>23.5</v>
      </c>
      <c r="T290" s="71">
        <f t="shared" si="267"/>
        <v>30.465714285714284</v>
      </c>
      <c r="U290" s="385">
        <f t="shared" si="268"/>
        <v>23.32</v>
      </c>
      <c r="V290" s="386">
        <f t="shared" si="266"/>
        <v>30.285714285714285</v>
      </c>
      <c r="W290" s="386">
        <f t="shared" si="269"/>
        <v>30.465714285714284</v>
      </c>
    </row>
    <row r="291" spans="1:23" ht="49.9" customHeight="1" x14ac:dyDescent="0.7">
      <c r="A291" s="65"/>
      <c r="B291" s="326" t="s">
        <v>61</v>
      </c>
      <c r="C291" s="33"/>
      <c r="D291" s="32"/>
      <c r="E291" s="63" t="s">
        <v>696</v>
      </c>
      <c r="F291" s="63"/>
      <c r="G291" s="62"/>
      <c r="H291" s="19">
        <f>F292-0.36</f>
        <v>26.13</v>
      </c>
      <c r="I291" s="17">
        <f>SUM(H291/0.77)</f>
        <v>33.935064935064936</v>
      </c>
      <c r="J291" s="17">
        <f>SUM(I291+0.36)</f>
        <v>34.295064935064936</v>
      </c>
      <c r="N291" s="267"/>
      <c r="O291" s="324" t="s">
        <v>319</v>
      </c>
      <c r="P291" s="242"/>
      <c r="Q291" s="244"/>
      <c r="R291" s="245"/>
      <c r="S291" s="245"/>
      <c r="T291" s="268"/>
      <c r="U291" s="19"/>
      <c r="V291" s="17"/>
      <c r="W291" s="17"/>
    </row>
    <row r="292" spans="1:23" ht="49.9" customHeight="1" x14ac:dyDescent="0.6">
      <c r="A292" s="29">
        <v>5094</v>
      </c>
      <c r="B292" s="28" t="s">
        <v>59</v>
      </c>
      <c r="C292" s="27"/>
      <c r="D292" s="36"/>
      <c r="E292" s="42" t="s">
        <v>45</v>
      </c>
      <c r="F292" s="24">
        <v>26.49</v>
      </c>
      <c r="G292" s="54">
        <f>J291</f>
        <v>34.295064935064936</v>
      </c>
      <c r="H292" s="19">
        <f>F291-0.36</f>
        <v>-0.36</v>
      </c>
      <c r="I292" s="17">
        <f>SUM(H292/0.77)</f>
        <v>-0.46753246753246752</v>
      </c>
      <c r="J292" s="17"/>
      <c r="N292" s="29">
        <v>8101</v>
      </c>
      <c r="O292" s="13" t="s">
        <v>659</v>
      </c>
      <c r="R292" s="375"/>
      <c r="S292" s="49">
        <v>33</v>
      </c>
      <c r="T292" s="49">
        <v>42.92</v>
      </c>
      <c r="U292" s="19"/>
      <c r="V292" s="17"/>
      <c r="W292" s="17"/>
    </row>
    <row r="293" spans="1:23" ht="49.9" customHeight="1" x14ac:dyDescent="0.7">
      <c r="A293" s="65"/>
      <c r="B293" s="326" t="s">
        <v>679</v>
      </c>
      <c r="C293" s="33"/>
      <c r="D293" s="32"/>
      <c r="E293" s="456" t="s">
        <v>680</v>
      </c>
      <c r="F293" s="456"/>
      <c r="G293" s="457"/>
      <c r="H293" s="19"/>
      <c r="I293" s="17"/>
      <c r="J293" s="17"/>
      <c r="N293" s="29">
        <v>8102</v>
      </c>
      <c r="O293" s="510" t="s">
        <v>660</v>
      </c>
      <c r="P293" s="510"/>
      <c r="Q293" s="510"/>
      <c r="R293" s="136"/>
      <c r="S293" s="49">
        <v>33</v>
      </c>
      <c r="T293" s="49">
        <v>42.92</v>
      </c>
      <c r="U293" s="19"/>
      <c r="V293" s="17"/>
      <c r="W293" s="17"/>
    </row>
    <row r="294" spans="1:23" ht="49.9" customHeight="1" x14ac:dyDescent="0.6">
      <c r="A294" s="29">
        <v>4490</v>
      </c>
      <c r="B294" s="27" t="s">
        <v>29</v>
      </c>
      <c r="C294" s="27"/>
      <c r="D294" s="36"/>
      <c r="E294" s="24"/>
      <c r="F294" s="24">
        <v>27.99</v>
      </c>
      <c r="G294" s="54">
        <v>36.24</v>
      </c>
      <c r="H294" s="19">
        <f t="shared" ref="H294" si="278">F295-0.36</f>
        <v>26.63</v>
      </c>
      <c r="I294" s="17">
        <f t="shared" ref="I294:I295" si="279">SUM(H294/0.77)</f>
        <v>34.584415584415581</v>
      </c>
      <c r="J294" s="17">
        <f t="shared" ref="J294" si="280">SUM(I294+0.36)</f>
        <v>34.94441558441558</v>
      </c>
      <c r="N294" s="29">
        <v>8103</v>
      </c>
      <c r="O294" s="510" t="s">
        <v>661</v>
      </c>
      <c r="P294" s="510"/>
      <c r="Q294" s="510"/>
      <c r="R294" s="136"/>
      <c r="S294" s="49">
        <v>33</v>
      </c>
      <c r="T294" s="49">
        <v>42.92</v>
      </c>
      <c r="U294" s="19"/>
      <c r="V294" s="17"/>
      <c r="W294" s="17"/>
    </row>
    <row r="295" spans="1:23" ht="49.9" customHeight="1" x14ac:dyDescent="0.7">
      <c r="A295" s="29">
        <v>4492</v>
      </c>
      <c r="B295" s="27" t="s">
        <v>75</v>
      </c>
      <c r="C295" s="27"/>
      <c r="D295" s="36"/>
      <c r="E295" s="24"/>
      <c r="F295" s="24">
        <v>26.99</v>
      </c>
      <c r="G295" s="54">
        <f t="shared" ref="G295" si="281">J294</f>
        <v>34.94441558441558</v>
      </c>
      <c r="H295" s="19">
        <f>F296-0.27</f>
        <v>31.72</v>
      </c>
      <c r="I295" s="17">
        <f t="shared" si="279"/>
        <v>41.194805194805191</v>
      </c>
      <c r="J295" s="17">
        <f>SUM(I295+0.27)</f>
        <v>41.464805194805194</v>
      </c>
      <c r="N295" s="535" t="s">
        <v>47</v>
      </c>
      <c r="O295" s="536"/>
      <c r="P295" s="536"/>
      <c r="Q295" s="536"/>
      <c r="R295" s="536"/>
      <c r="S295" s="58"/>
      <c r="T295" s="77"/>
      <c r="U295" s="19"/>
      <c r="V295" s="17"/>
      <c r="W295" s="17"/>
    </row>
    <row r="296" spans="1:23" ht="49.9" customHeight="1" x14ac:dyDescent="0.7">
      <c r="A296" s="29">
        <v>4493</v>
      </c>
      <c r="B296" s="27" t="s">
        <v>681</v>
      </c>
      <c r="C296" s="27"/>
      <c r="D296" s="36"/>
      <c r="E296" s="24"/>
      <c r="F296" s="24">
        <v>31.99</v>
      </c>
      <c r="G296" s="54">
        <f t="shared" ref="G296" si="282">J295</f>
        <v>41.464805194805194</v>
      </c>
      <c r="H296" s="19">
        <f>F297-0.27</f>
        <v>-0.27</v>
      </c>
      <c r="I296" s="17">
        <f t="shared" ref="I296" si="283">SUM(H296/0.77)</f>
        <v>-0.35064935064935066</v>
      </c>
      <c r="J296" s="17">
        <f>SUM(I296+0.27)</f>
        <v>-8.0649350649350637E-2</v>
      </c>
      <c r="N296" s="65"/>
      <c r="O296" s="326" t="s">
        <v>46</v>
      </c>
      <c r="P296" s="33"/>
      <c r="Q296" s="63"/>
      <c r="R296" s="64"/>
      <c r="S296" s="63"/>
      <c r="T296" s="62"/>
      <c r="U296" s="19"/>
      <c r="V296" s="17"/>
      <c r="W296" s="17"/>
    </row>
    <row r="297" spans="1:23" ht="49.9" customHeight="1" x14ac:dyDescent="0.7">
      <c r="A297" s="65"/>
      <c r="B297" s="326" t="s">
        <v>58</v>
      </c>
      <c r="C297" s="33"/>
      <c r="D297" s="32"/>
      <c r="E297" s="456" t="s">
        <v>680</v>
      </c>
      <c r="F297" s="63"/>
      <c r="G297" s="62"/>
      <c r="H297" s="19">
        <f>F298-0.36</f>
        <v>28.63</v>
      </c>
      <c r="I297" s="17">
        <f>SUM(H297/0.77)</f>
        <v>37.18181818181818</v>
      </c>
      <c r="J297" s="17">
        <f>SUM(I297+0.36)</f>
        <v>37.541818181818179</v>
      </c>
      <c r="N297" s="29">
        <v>2550</v>
      </c>
      <c r="O297" s="67" t="s">
        <v>29</v>
      </c>
      <c r="P297" s="66"/>
      <c r="Q297" s="42"/>
      <c r="R297" s="42" t="s">
        <v>45</v>
      </c>
      <c r="S297" s="24">
        <v>32.200000000000003</v>
      </c>
      <c r="T297" s="54">
        <f>U297</f>
        <v>41.81818181818182</v>
      </c>
      <c r="U297" s="19">
        <f t="shared" ref="U297:U300" si="284">S297/0.77</f>
        <v>41.81818181818182</v>
      </c>
      <c r="V297" s="17"/>
      <c r="W297" s="17"/>
    </row>
    <row r="298" spans="1:23" ht="49.9" customHeight="1" x14ac:dyDescent="0.6">
      <c r="A298" s="29">
        <v>4471</v>
      </c>
      <c r="B298" s="28" t="s">
        <v>29</v>
      </c>
      <c r="C298" s="27"/>
      <c r="D298" s="42"/>
      <c r="E298" s="24"/>
      <c r="F298" s="29">
        <v>28.99</v>
      </c>
      <c r="G298" s="24">
        <f>J297</f>
        <v>37.541818181818179</v>
      </c>
      <c r="H298" s="19">
        <f>F299-0.36</f>
        <v>25.62</v>
      </c>
      <c r="I298" s="17">
        <f>SUM(H298/0.77)</f>
        <v>33.272727272727273</v>
      </c>
      <c r="J298" s="17">
        <f>SUM(I298+0.36)</f>
        <v>33.632727272727273</v>
      </c>
      <c r="N298" s="75">
        <v>2552</v>
      </c>
      <c r="O298" s="74" t="s">
        <v>42</v>
      </c>
      <c r="P298" s="73"/>
      <c r="Q298" s="273"/>
      <c r="R298" s="71"/>
      <c r="S298" s="71">
        <v>28</v>
      </c>
      <c r="T298" s="70">
        <f>U298</f>
        <v>36.36363636363636</v>
      </c>
      <c r="U298" s="19">
        <f t="shared" si="284"/>
        <v>36.36363636363636</v>
      </c>
      <c r="V298" s="17"/>
      <c r="W298" s="17"/>
    </row>
    <row r="299" spans="1:23" ht="49.9" customHeight="1" x14ac:dyDescent="0.7">
      <c r="A299" s="29">
        <v>4472</v>
      </c>
      <c r="B299" s="28" t="s">
        <v>55</v>
      </c>
      <c r="C299" s="27"/>
      <c r="D299" s="42"/>
      <c r="E299" s="29" t="s">
        <v>45</v>
      </c>
      <c r="F299" s="29">
        <v>25.98</v>
      </c>
      <c r="G299" s="24">
        <f>J298</f>
        <v>33.632727272727273</v>
      </c>
      <c r="H299" s="19"/>
      <c r="I299" s="17"/>
      <c r="J299" s="17"/>
      <c r="N299" s="65"/>
      <c r="O299" s="326" t="s">
        <v>41</v>
      </c>
      <c r="P299" s="33"/>
      <c r="Q299" s="62"/>
      <c r="R299" s="64"/>
      <c r="S299" s="63"/>
      <c r="T299" s="62"/>
      <c r="U299" s="19">
        <f t="shared" si="284"/>
        <v>0</v>
      </c>
      <c r="V299" s="17"/>
      <c r="W299" s="17"/>
    </row>
    <row r="300" spans="1:23" ht="49.9" customHeight="1" x14ac:dyDescent="0.6">
      <c r="A300" s="563" t="s">
        <v>53</v>
      </c>
      <c r="B300" s="564"/>
      <c r="C300" s="564"/>
      <c r="D300" s="564"/>
      <c r="E300" s="564"/>
      <c r="F300" s="564"/>
      <c r="G300" s="565"/>
      <c r="H300" s="19">
        <f>F303-0.36</f>
        <v>-0.36</v>
      </c>
      <c r="I300" s="17">
        <f t="shared" ref="I300:I316" si="285">SUM(H300/0.77)</f>
        <v>-0.46753246753246752</v>
      </c>
      <c r="J300" s="17">
        <f t="shared" ref="J300:J316" si="286">SUM(I300+0.36)</f>
        <v>-0.10753246753246753</v>
      </c>
      <c r="N300" s="29">
        <v>5100</v>
      </c>
      <c r="O300" s="67" t="s">
        <v>29</v>
      </c>
      <c r="P300" s="66"/>
      <c r="Q300" s="42"/>
      <c r="R300" s="41"/>
      <c r="S300" s="24">
        <v>28.98</v>
      </c>
      <c r="T300" s="54">
        <f>U300</f>
        <v>37.636363636363633</v>
      </c>
      <c r="U300" s="19">
        <f t="shared" si="284"/>
        <v>37.636363636363633</v>
      </c>
      <c r="V300" s="17"/>
      <c r="W300" s="17"/>
    </row>
    <row r="301" spans="1:23" ht="49.9" customHeight="1" x14ac:dyDescent="0.7">
      <c r="A301" s="76"/>
      <c r="B301" s="321" t="s">
        <v>698</v>
      </c>
      <c r="C301" s="33"/>
      <c r="D301" s="32"/>
      <c r="E301" s="462" t="s">
        <v>680</v>
      </c>
      <c r="F301" s="30"/>
      <c r="G301" s="30"/>
      <c r="H301" s="19">
        <f>F302-0.36</f>
        <v>26.63</v>
      </c>
      <c r="I301" s="17">
        <f>SUM(H301/0.77)</f>
        <v>34.584415584415581</v>
      </c>
      <c r="J301" s="17">
        <f>SUM(I301+0.36)</f>
        <v>34.94441558441558</v>
      </c>
      <c r="N301" s="537" t="s">
        <v>350</v>
      </c>
      <c r="O301" s="538"/>
      <c r="P301" s="538"/>
      <c r="Q301" s="538"/>
      <c r="R301" s="539"/>
      <c r="S301" s="298"/>
      <c r="T301" s="298"/>
    </row>
    <row r="302" spans="1:23" ht="49.9" customHeight="1" x14ac:dyDescent="0.6">
      <c r="A302" s="29"/>
      <c r="B302" s="28" t="s">
        <v>699</v>
      </c>
      <c r="C302" s="27"/>
      <c r="D302" s="36"/>
      <c r="E302" s="24"/>
      <c r="F302" s="29">
        <v>26.99</v>
      </c>
      <c r="G302" s="54">
        <f>J301</f>
        <v>34.94441558441558</v>
      </c>
      <c r="H302" s="19">
        <f>F307-0.36</f>
        <v>-0.36</v>
      </c>
      <c r="I302" s="17">
        <f>SUM(H302/0.77)</f>
        <v>-0.46753246753246752</v>
      </c>
      <c r="J302" s="17">
        <f>SUM(I302+0.36)</f>
        <v>-0.10753246753246753</v>
      </c>
      <c r="N302" s="351"/>
      <c r="O302" s="511" t="s">
        <v>477</v>
      </c>
      <c r="P302" s="512"/>
      <c r="Q302" s="512"/>
      <c r="R302" s="512"/>
      <c r="S302" s="512"/>
      <c r="T302" s="512"/>
      <c r="U302" s="368"/>
      <c r="V302" s="368"/>
      <c r="W302" s="368"/>
    </row>
    <row r="303" spans="1:23" ht="49.9" customHeight="1" x14ac:dyDescent="0.7">
      <c r="A303" s="84"/>
      <c r="B303" s="323" t="s">
        <v>52</v>
      </c>
      <c r="C303" s="38"/>
      <c r="D303" s="32"/>
      <c r="E303" s="83" t="s">
        <v>43</v>
      </c>
      <c r="F303" s="82"/>
      <c r="G303" s="82"/>
      <c r="H303" s="19">
        <f t="shared" ref="H303:H316" si="287">F304-0.36</f>
        <v>15.79</v>
      </c>
      <c r="I303" s="17">
        <f t="shared" si="285"/>
        <v>20.506493506493506</v>
      </c>
      <c r="J303" s="17">
        <f t="shared" si="286"/>
        <v>20.866493506493505</v>
      </c>
      <c r="N303" s="277">
        <v>4840</v>
      </c>
      <c r="O303" s="463" t="s">
        <v>431</v>
      </c>
      <c r="P303" s="463"/>
      <c r="Q303" s="463"/>
      <c r="R303" s="464"/>
      <c r="S303" s="275">
        <v>23.5</v>
      </c>
      <c r="T303" s="275">
        <f t="shared" ref="T303" si="288">W303</f>
        <v>30.465714285714284</v>
      </c>
      <c r="U303" s="368">
        <f t="shared" ref="U303" si="289">S303-0.18</f>
        <v>23.32</v>
      </c>
      <c r="V303" s="368">
        <f t="shared" ref="V303" si="290">SUM(U303/0.77)</f>
        <v>30.285714285714285</v>
      </c>
      <c r="W303" s="368">
        <f t="shared" ref="W303" si="291">SUM(V303+0.18)</f>
        <v>30.465714285714284</v>
      </c>
    </row>
    <row r="304" spans="1:23" ht="49.9" customHeight="1" x14ac:dyDescent="0.6">
      <c r="A304" s="29">
        <v>777</v>
      </c>
      <c r="B304" s="28" t="s">
        <v>40</v>
      </c>
      <c r="C304" s="27"/>
      <c r="D304" s="42"/>
      <c r="E304" s="24"/>
      <c r="F304" s="24">
        <v>16.149999999999999</v>
      </c>
      <c r="G304" s="54">
        <f>J303</f>
        <v>20.866493506493505</v>
      </c>
      <c r="H304" s="19">
        <f>F307-0.36</f>
        <v>-0.36</v>
      </c>
      <c r="I304" s="17">
        <f t="shared" si="285"/>
        <v>-0.46753246753246752</v>
      </c>
      <c r="J304" s="17">
        <f t="shared" si="286"/>
        <v>-0.10753246753246753</v>
      </c>
      <c r="N304" s="351"/>
      <c r="O304" s="511" t="s">
        <v>703</v>
      </c>
      <c r="P304" s="512"/>
      <c r="Q304" s="512"/>
      <c r="R304" s="512"/>
      <c r="S304" s="512"/>
      <c r="T304" s="512"/>
      <c r="U304" s="368"/>
      <c r="V304" s="368"/>
      <c r="W304" s="368"/>
    </row>
    <row r="305" spans="1:23" ht="49.9" customHeight="1" x14ac:dyDescent="0.7">
      <c r="A305" s="85"/>
      <c r="B305" s="513" t="s">
        <v>606</v>
      </c>
      <c r="C305" s="514"/>
      <c r="D305" s="514"/>
      <c r="E305" s="514"/>
      <c r="F305" s="514"/>
      <c r="G305" s="515"/>
      <c r="H305" s="19"/>
      <c r="I305" s="17"/>
      <c r="J305" s="17"/>
      <c r="N305" s="277"/>
      <c r="O305" s="463" t="s">
        <v>431</v>
      </c>
      <c r="P305" s="463"/>
      <c r="Q305" s="463"/>
      <c r="R305" s="464"/>
      <c r="S305" s="275">
        <v>23.5</v>
      </c>
      <c r="T305" s="275">
        <f t="shared" ref="T305" si="292">W305</f>
        <v>30.465714285714284</v>
      </c>
      <c r="U305" s="368">
        <f t="shared" ref="U305" si="293">S305-0.18</f>
        <v>23.32</v>
      </c>
      <c r="V305" s="368">
        <f t="shared" ref="V305" si="294">SUM(U305/0.77)</f>
        <v>30.285714285714285</v>
      </c>
      <c r="W305" s="368">
        <f t="shared" ref="W305" si="295">SUM(V305+0.18)</f>
        <v>30.465714285714284</v>
      </c>
    </row>
    <row r="306" spans="1:23" ht="49.9" customHeight="1" x14ac:dyDescent="0.6">
      <c r="A306" s="29">
        <v>760</v>
      </c>
      <c r="B306" s="28" t="s">
        <v>40</v>
      </c>
      <c r="C306" s="27"/>
      <c r="D306" s="42"/>
      <c r="E306" s="24"/>
      <c r="F306" s="24">
        <v>18.78</v>
      </c>
      <c r="G306" s="54">
        <v>24.28</v>
      </c>
      <c r="H306" s="19">
        <f>F309-0.36</f>
        <v>-0.36</v>
      </c>
      <c r="I306" s="17">
        <f t="shared" ref="I306" si="296">SUM(H306/0.77)</f>
        <v>-0.46753246753246752</v>
      </c>
      <c r="J306" s="17">
        <f t="shared" ref="J306" si="297">SUM(I306+0.36)</f>
        <v>-0.10753246753246753</v>
      </c>
      <c r="N306" s="351"/>
      <c r="O306" s="530" t="s">
        <v>492</v>
      </c>
      <c r="P306" s="530"/>
      <c r="Q306" s="530"/>
      <c r="R306" s="530"/>
      <c r="S306" s="530"/>
      <c r="T306" s="530"/>
      <c r="U306" s="368"/>
      <c r="V306" s="368"/>
      <c r="W306" s="368"/>
    </row>
    <row r="307" spans="1:23" ht="49.9" customHeight="1" x14ac:dyDescent="0.7">
      <c r="A307" s="76"/>
      <c r="B307" s="321" t="s">
        <v>50</v>
      </c>
      <c r="C307" s="33"/>
      <c r="D307" s="32"/>
      <c r="E307" s="80" t="s">
        <v>43</v>
      </c>
      <c r="F307" s="30"/>
      <c r="G307" s="30"/>
      <c r="H307" s="19">
        <f t="shared" si="287"/>
        <v>18.13</v>
      </c>
      <c r="I307" s="17">
        <f t="shared" si="285"/>
        <v>23.545454545454543</v>
      </c>
      <c r="J307" s="17">
        <f t="shared" si="286"/>
        <v>23.905454545454543</v>
      </c>
      <c r="N307" s="121">
        <v>1400</v>
      </c>
      <c r="O307" s="524" t="s">
        <v>72</v>
      </c>
      <c r="P307" s="524"/>
      <c r="Q307" s="524"/>
      <c r="R307" s="369"/>
      <c r="S307" s="136">
        <v>25.98</v>
      </c>
      <c r="T307" s="136">
        <v>33.630000000000003</v>
      </c>
      <c r="U307" s="368">
        <f t="shared" ref="U307" si="298">S309-0.36</f>
        <v>-0.36</v>
      </c>
      <c r="V307" s="368">
        <f>SUM(U307/0.77)</f>
        <v>-0.46753246753246752</v>
      </c>
      <c r="W307" s="368">
        <f>SUM(V307+0.36)</f>
        <v>-0.10753246753246753</v>
      </c>
    </row>
    <row r="308" spans="1:23" ht="49.9" customHeight="1" x14ac:dyDescent="0.6">
      <c r="A308" s="29">
        <v>5079</v>
      </c>
      <c r="B308" s="28" t="s">
        <v>49</v>
      </c>
      <c r="C308" s="27"/>
      <c r="D308" s="36"/>
      <c r="E308" s="24"/>
      <c r="F308" s="29">
        <v>18.489999999999998</v>
      </c>
      <c r="G308" s="54">
        <f>J307</f>
        <v>23.905454545454543</v>
      </c>
      <c r="H308" s="19">
        <f t="shared" si="287"/>
        <v>-0.36</v>
      </c>
      <c r="I308" s="17">
        <f t="shared" si="285"/>
        <v>-0.46753246753246752</v>
      </c>
      <c r="J308" s="17">
        <f t="shared" si="286"/>
        <v>-0.10753246753246753</v>
      </c>
      <c r="N308" s="121">
        <v>1449</v>
      </c>
      <c r="O308" s="438" t="s">
        <v>84</v>
      </c>
      <c r="P308" s="438"/>
      <c r="Q308" s="438"/>
      <c r="R308" s="121">
        <v>0.72</v>
      </c>
      <c r="S308" s="136">
        <v>22.98</v>
      </c>
      <c r="T308" s="136">
        <v>30.67</v>
      </c>
      <c r="U308" s="368"/>
      <c r="V308" s="368"/>
      <c r="W308" s="368"/>
    </row>
    <row r="309" spans="1:23" ht="49.9" customHeight="1" x14ac:dyDescent="0.7">
      <c r="A309" s="76"/>
      <c r="B309" s="321" t="s">
        <v>48</v>
      </c>
      <c r="C309" s="33"/>
      <c r="D309" s="32"/>
      <c r="E309" s="78" t="s">
        <v>43</v>
      </c>
      <c r="F309" s="30"/>
      <c r="G309" s="30"/>
      <c r="H309" s="19">
        <f t="shared" si="287"/>
        <v>21.84</v>
      </c>
      <c r="I309" s="17">
        <f t="shared" si="285"/>
        <v>28.363636363636363</v>
      </c>
      <c r="J309" s="17">
        <f t="shared" si="286"/>
        <v>28.723636363636363</v>
      </c>
      <c r="N309" s="351"/>
      <c r="O309" s="511" t="s">
        <v>493</v>
      </c>
      <c r="P309" s="511"/>
      <c r="Q309" s="511"/>
      <c r="R309" s="511"/>
      <c r="S309" s="511"/>
      <c r="T309" s="511"/>
      <c r="U309" s="368"/>
      <c r="V309" s="368"/>
      <c r="W309" s="368"/>
    </row>
    <row r="310" spans="1:23" ht="49.9" customHeight="1" x14ac:dyDescent="0.7">
      <c r="A310" s="29">
        <v>781</v>
      </c>
      <c r="B310" s="28" t="s">
        <v>29</v>
      </c>
      <c r="C310" s="27"/>
      <c r="D310" s="42"/>
      <c r="E310" s="24"/>
      <c r="F310" s="24">
        <v>22.2</v>
      </c>
      <c r="G310" s="54">
        <f>J309</f>
        <v>28.723636363636363</v>
      </c>
      <c r="H310" s="19">
        <f t="shared" si="287"/>
        <v>19.920000000000002</v>
      </c>
      <c r="I310" s="17">
        <f t="shared" si="285"/>
        <v>25.870129870129873</v>
      </c>
      <c r="J310" s="17">
        <f t="shared" si="286"/>
        <v>26.230129870129872</v>
      </c>
      <c r="N310" s="121">
        <v>1401</v>
      </c>
      <c r="O310" s="524" t="s">
        <v>72</v>
      </c>
      <c r="P310" s="524"/>
      <c r="Q310" s="524"/>
      <c r="R310" s="369"/>
      <c r="S310" s="136">
        <v>25.98</v>
      </c>
      <c r="T310" s="136">
        <v>33.630000000000003</v>
      </c>
      <c r="U310" s="368"/>
      <c r="V310" s="368"/>
      <c r="W310" s="368"/>
    </row>
    <row r="311" spans="1:23" ht="49.9" customHeight="1" x14ac:dyDescent="0.7">
      <c r="A311" s="29">
        <v>787</v>
      </c>
      <c r="B311" s="28" t="s">
        <v>40</v>
      </c>
      <c r="C311" s="27"/>
      <c r="D311" s="42"/>
      <c r="E311" s="24"/>
      <c r="F311" s="24">
        <v>20.28</v>
      </c>
      <c r="G311" s="54">
        <f>J310</f>
        <v>26.230129870129872</v>
      </c>
      <c r="H311" s="19">
        <f t="shared" si="287"/>
        <v>-0.36</v>
      </c>
      <c r="I311" s="17">
        <f t="shared" si="285"/>
        <v>-0.46753246753246752</v>
      </c>
      <c r="J311" s="17">
        <f t="shared" si="286"/>
        <v>-0.10753246753246753</v>
      </c>
      <c r="N311" s="121">
        <v>1402</v>
      </c>
      <c r="O311" s="524" t="s">
        <v>74</v>
      </c>
      <c r="P311" s="524"/>
      <c r="Q311" s="524"/>
      <c r="R311" s="369"/>
      <c r="S311" s="136">
        <v>32.49</v>
      </c>
      <c r="T311" s="136">
        <f t="shared" ref="T311" si="299">W311</f>
        <v>42.126103896103899</v>
      </c>
      <c r="U311" s="368">
        <f>S311-0.23</f>
        <v>32.260000000000005</v>
      </c>
      <c r="V311" s="368">
        <f t="shared" ref="V311:V312" si="300">SUM(U311/0.77)</f>
        <v>41.896103896103902</v>
      </c>
      <c r="W311" s="368">
        <f>SUM(V311+0.23)</f>
        <v>42.126103896103899</v>
      </c>
    </row>
    <row r="312" spans="1:23" ht="49.9" customHeight="1" x14ac:dyDescent="0.7">
      <c r="A312" s="76"/>
      <c r="B312" s="321" t="s">
        <v>44</v>
      </c>
      <c r="C312" s="33"/>
      <c r="D312" s="32"/>
      <c r="E312" s="63" t="s">
        <v>43</v>
      </c>
      <c r="F312" s="30"/>
      <c r="G312" s="30"/>
      <c r="H312" s="19">
        <f t="shared" si="287"/>
        <v>21.84</v>
      </c>
      <c r="I312" s="17">
        <f t="shared" si="285"/>
        <v>28.363636363636363</v>
      </c>
      <c r="J312" s="17">
        <f t="shared" si="286"/>
        <v>28.723636363636363</v>
      </c>
      <c r="N312" s="121">
        <v>1403</v>
      </c>
      <c r="O312" s="403" t="s">
        <v>101</v>
      </c>
      <c r="P312" s="403"/>
      <c r="Q312" s="403"/>
      <c r="R312" s="369"/>
      <c r="S312" s="136">
        <v>25.75</v>
      </c>
      <c r="T312" s="136">
        <f>W312</f>
        <v>33.334025974025977</v>
      </c>
      <c r="U312" s="368">
        <f>S312-0.36</f>
        <v>25.39</v>
      </c>
      <c r="V312" s="368">
        <f t="shared" si="300"/>
        <v>32.974025974025977</v>
      </c>
      <c r="W312" s="368">
        <f t="shared" ref="W312" si="301">SUM(V312+0.36)</f>
        <v>33.334025974025977</v>
      </c>
    </row>
    <row r="313" spans="1:23" ht="49.9" customHeight="1" x14ac:dyDescent="0.6">
      <c r="A313" s="29">
        <v>790</v>
      </c>
      <c r="B313" s="28" t="s">
        <v>29</v>
      </c>
      <c r="C313" s="27"/>
      <c r="D313" s="42"/>
      <c r="E313" s="24"/>
      <c r="F313" s="24">
        <v>22.2</v>
      </c>
      <c r="G313" s="54">
        <f>J312</f>
        <v>28.723636363636363</v>
      </c>
      <c r="H313" s="19">
        <f t="shared" si="287"/>
        <v>19.920000000000002</v>
      </c>
      <c r="I313" s="17">
        <f t="shared" si="285"/>
        <v>25.870129870129873</v>
      </c>
      <c r="J313" s="17">
        <f t="shared" si="286"/>
        <v>26.230129870129872</v>
      </c>
      <c r="N313" s="351"/>
      <c r="O313" s="530" t="s">
        <v>494</v>
      </c>
      <c r="P313" s="531"/>
      <c r="Q313" s="531"/>
      <c r="R313" s="531"/>
      <c r="S313" s="531"/>
      <c r="T313" s="531"/>
      <c r="U313" s="368"/>
      <c r="V313" s="368"/>
      <c r="W313" s="368"/>
    </row>
    <row r="314" spans="1:23" ht="49.9" customHeight="1" x14ac:dyDescent="0.7">
      <c r="A314" s="29">
        <v>797</v>
      </c>
      <c r="B314" s="28" t="s">
        <v>40</v>
      </c>
      <c r="C314" s="27"/>
      <c r="D314" s="42"/>
      <c r="E314" s="24"/>
      <c r="F314" s="24">
        <v>20.28</v>
      </c>
      <c r="G314" s="54">
        <f>J313</f>
        <v>26.230129870129872</v>
      </c>
      <c r="H314" s="19">
        <f t="shared" si="287"/>
        <v>-0.36</v>
      </c>
      <c r="I314" s="17">
        <f t="shared" si="285"/>
        <v>-0.46753246753246752</v>
      </c>
      <c r="J314" s="17">
        <f t="shared" si="286"/>
        <v>-0.10753246753246753</v>
      </c>
      <c r="N314" s="121">
        <v>1415</v>
      </c>
      <c r="O314" s="524" t="s">
        <v>72</v>
      </c>
      <c r="P314" s="524"/>
      <c r="Q314" s="524"/>
      <c r="R314" s="369"/>
      <c r="S314" s="136">
        <v>25.98</v>
      </c>
      <c r="T314" s="136">
        <v>33.630000000000003</v>
      </c>
      <c r="U314" s="368"/>
      <c r="V314" s="368"/>
      <c r="W314" s="368"/>
    </row>
    <row r="315" spans="1:23" ht="49.9" customHeight="1" x14ac:dyDescent="0.7">
      <c r="A315" s="65"/>
      <c r="B315" s="326" t="s">
        <v>39</v>
      </c>
      <c r="C315" s="33"/>
      <c r="D315" s="32"/>
      <c r="E315" s="68"/>
      <c r="F315" s="63"/>
      <c r="G315" s="62"/>
      <c r="H315" s="19">
        <f t="shared" si="287"/>
        <v>22.63</v>
      </c>
      <c r="I315" s="17">
        <f t="shared" si="285"/>
        <v>29.389610389610386</v>
      </c>
      <c r="J315" s="17">
        <f t="shared" si="286"/>
        <v>29.749610389610385</v>
      </c>
      <c r="N315" s="121">
        <v>1416</v>
      </c>
      <c r="O315" s="524" t="s">
        <v>74</v>
      </c>
      <c r="P315" s="524"/>
      <c r="Q315" s="524"/>
      <c r="R315" s="369"/>
      <c r="S315" s="136">
        <v>32.49</v>
      </c>
      <c r="T315" s="136">
        <f t="shared" ref="T315" si="302">W315</f>
        <v>42.126103896103899</v>
      </c>
      <c r="U315" s="368">
        <f>S315-0.23</f>
        <v>32.260000000000005</v>
      </c>
      <c r="V315" s="368">
        <f t="shared" ref="V315:V316" si="303">SUM(U315/0.77)</f>
        <v>41.896103896103902</v>
      </c>
      <c r="W315" s="368">
        <f>SUM(V315+0.23)</f>
        <v>42.126103896103899</v>
      </c>
    </row>
    <row r="316" spans="1:23" ht="49.9" customHeight="1" x14ac:dyDescent="0.7">
      <c r="A316" s="29">
        <v>4479</v>
      </c>
      <c r="B316" s="28" t="s">
        <v>29</v>
      </c>
      <c r="C316" s="27"/>
      <c r="D316" s="42"/>
      <c r="E316" s="42"/>
      <c r="F316" s="29">
        <v>22.99</v>
      </c>
      <c r="G316" s="54">
        <f>J315</f>
        <v>29.749610389610385</v>
      </c>
      <c r="H316" s="19">
        <f t="shared" si="287"/>
        <v>-0.36</v>
      </c>
      <c r="I316" s="17">
        <f t="shared" si="285"/>
        <v>-0.46753246753246752</v>
      </c>
      <c r="J316" s="17">
        <f t="shared" si="286"/>
        <v>-0.10753246753246753</v>
      </c>
      <c r="N316" s="121">
        <v>1417</v>
      </c>
      <c r="O316" s="524" t="s">
        <v>101</v>
      </c>
      <c r="P316" s="524"/>
      <c r="Q316" s="524"/>
      <c r="R316" s="369"/>
      <c r="S316" s="136">
        <v>25.75</v>
      </c>
      <c r="T316" s="136">
        <f>W316</f>
        <v>33.334025974025977</v>
      </c>
      <c r="U316" s="368">
        <f>S316-0.36</f>
        <v>25.39</v>
      </c>
      <c r="V316" s="368">
        <f t="shared" si="303"/>
        <v>32.974025974025977</v>
      </c>
      <c r="W316" s="368">
        <f t="shared" ref="W316" si="304">SUM(V316+0.36)</f>
        <v>33.334025974025977</v>
      </c>
    </row>
    <row r="317" spans="1:23" ht="49.9" customHeight="1" x14ac:dyDescent="0.6">
      <c r="A317" s="560" t="s">
        <v>38</v>
      </c>
      <c r="B317" s="561"/>
      <c r="C317" s="561"/>
      <c r="D317" s="561"/>
      <c r="E317" s="561"/>
      <c r="F317" s="561"/>
      <c r="G317" s="562"/>
      <c r="H317" s="19"/>
      <c r="I317" s="17"/>
      <c r="J317" s="17"/>
      <c r="N317" s="351"/>
      <c r="O317" s="530" t="s">
        <v>495</v>
      </c>
      <c r="P317" s="531"/>
      <c r="Q317" s="531"/>
      <c r="R317" s="531"/>
      <c r="S317" s="531"/>
      <c r="T317" s="531"/>
      <c r="U317" s="368"/>
      <c r="V317" s="368"/>
      <c r="W317" s="368"/>
    </row>
    <row r="318" spans="1:23" ht="49.9" customHeight="1" x14ac:dyDescent="0.7">
      <c r="A318" s="556" t="s">
        <v>37</v>
      </c>
      <c r="B318" s="557"/>
      <c r="C318" s="557"/>
      <c r="D318" s="557"/>
      <c r="E318" s="47"/>
      <c r="F318" s="47"/>
      <c r="G318" s="318"/>
      <c r="H318" s="19"/>
      <c r="I318" s="17"/>
      <c r="J318" s="17"/>
      <c r="N318" s="121">
        <v>1411</v>
      </c>
      <c r="O318" s="524" t="s">
        <v>72</v>
      </c>
      <c r="P318" s="524"/>
      <c r="Q318" s="524"/>
      <c r="R318" s="369"/>
      <c r="S318" s="136">
        <v>25.98</v>
      </c>
      <c r="T318" s="136">
        <v>33.630000000000003</v>
      </c>
      <c r="U318" s="368"/>
      <c r="V318" s="368"/>
      <c r="W318" s="368"/>
    </row>
    <row r="319" spans="1:23" ht="49.9" customHeight="1" x14ac:dyDescent="0.7">
      <c r="A319" s="250"/>
      <c r="B319" s="328" t="s">
        <v>33</v>
      </c>
      <c r="C319" s="251"/>
      <c r="D319" s="251"/>
      <c r="E319" s="251"/>
      <c r="F319" s="251"/>
      <c r="G319" s="317"/>
      <c r="H319" s="19">
        <f>F320-0.36</f>
        <v>32.590000000000003</v>
      </c>
      <c r="I319" s="17">
        <f>SUM(H319/0.77)</f>
        <v>42.324675324675326</v>
      </c>
      <c r="J319" s="17">
        <f>SUM(I319+0.36)</f>
        <v>42.684675324675325</v>
      </c>
      <c r="N319" s="121">
        <v>1412</v>
      </c>
      <c r="O319" s="524" t="s">
        <v>74</v>
      </c>
      <c r="P319" s="524"/>
      <c r="Q319" s="524"/>
      <c r="R319" s="369"/>
      <c r="S319" s="136">
        <v>32.49</v>
      </c>
      <c r="T319" s="136">
        <f t="shared" ref="T319" si="305">W319</f>
        <v>42.126103896103899</v>
      </c>
      <c r="U319" s="368">
        <f>S319-0.23</f>
        <v>32.260000000000005</v>
      </c>
      <c r="V319" s="368">
        <f t="shared" ref="V319:V320" si="306">SUM(U319/0.77)</f>
        <v>41.896103896103902</v>
      </c>
      <c r="W319" s="368">
        <f>SUM(V319+0.23)</f>
        <v>42.126103896103899</v>
      </c>
    </row>
    <row r="320" spans="1:23" ht="49.9" customHeight="1" x14ac:dyDescent="0.7">
      <c r="A320" s="29">
        <v>3378</v>
      </c>
      <c r="B320" s="28" t="s">
        <v>29</v>
      </c>
      <c r="C320" s="27"/>
      <c r="D320" s="26"/>
      <c r="E320" s="24"/>
      <c r="F320" s="29">
        <v>32.950000000000003</v>
      </c>
      <c r="G320" s="54">
        <f>J319</f>
        <v>42.684675324675325</v>
      </c>
      <c r="H320" s="19"/>
      <c r="I320" s="17"/>
      <c r="J320" s="17"/>
      <c r="N320" s="121">
        <v>1413</v>
      </c>
      <c r="O320" s="438" t="s">
        <v>101</v>
      </c>
      <c r="P320" s="438"/>
      <c r="Q320" s="438"/>
      <c r="R320" s="369"/>
      <c r="S320" s="136">
        <v>25.75</v>
      </c>
      <c r="T320" s="136">
        <f>W320</f>
        <v>33.334025974025977</v>
      </c>
      <c r="U320" s="368">
        <f>S320-0.36</f>
        <v>25.39</v>
      </c>
      <c r="V320" s="368">
        <f t="shared" si="306"/>
        <v>32.974025974025977</v>
      </c>
      <c r="W320" s="368">
        <f t="shared" ref="W320" si="307">SUM(V320+0.36)</f>
        <v>33.334025974025977</v>
      </c>
    </row>
    <row r="321" spans="1:23" ht="49.9" customHeight="1" x14ac:dyDescent="0.7">
      <c r="A321" s="320"/>
      <c r="B321" s="558" t="s">
        <v>382</v>
      </c>
      <c r="C321" s="558"/>
      <c r="D321" s="559"/>
      <c r="E321" s="59"/>
      <c r="F321" s="59"/>
      <c r="G321" s="55"/>
      <c r="H321" s="19"/>
      <c r="I321" s="17"/>
      <c r="J321" s="17">
        <f>SUM(I321+0.36)</f>
        <v>0.36</v>
      </c>
      <c r="N321" s="351"/>
      <c r="O321" s="511" t="s">
        <v>496</v>
      </c>
      <c r="P321" s="511"/>
      <c r="Q321" s="511"/>
      <c r="R321" s="511"/>
      <c r="S321" s="511"/>
      <c r="T321" s="511"/>
      <c r="U321" s="368"/>
      <c r="V321" s="368"/>
      <c r="W321" s="368"/>
    </row>
    <row r="322" spans="1:23" ht="49.9" customHeight="1" x14ac:dyDescent="0.7">
      <c r="A322" s="319"/>
      <c r="B322" s="326" t="s">
        <v>35</v>
      </c>
      <c r="C322" s="33"/>
      <c r="D322" s="33"/>
      <c r="E322" s="38"/>
      <c r="F322" s="38"/>
      <c r="G322" s="89"/>
      <c r="H322" s="19">
        <f>F323-0.36</f>
        <v>33.630000000000003</v>
      </c>
      <c r="I322" s="17">
        <f>SUM(H322/0.77)</f>
        <v>43.675324675324674</v>
      </c>
      <c r="J322" s="17">
        <f>SUM(I322+0.36)</f>
        <v>44.035324675324674</v>
      </c>
      <c r="N322" s="121">
        <v>1407</v>
      </c>
      <c r="O322" s="524" t="s">
        <v>72</v>
      </c>
      <c r="P322" s="524"/>
      <c r="Q322" s="524"/>
      <c r="R322" s="369"/>
      <c r="S322" s="136">
        <v>25.98</v>
      </c>
      <c r="T322" s="136">
        <v>33.630000000000003</v>
      </c>
      <c r="U322" s="368"/>
      <c r="V322" s="368"/>
      <c r="W322" s="368"/>
    </row>
    <row r="323" spans="1:23" ht="49.9" customHeight="1" x14ac:dyDescent="0.7">
      <c r="A323" s="29">
        <v>1020</v>
      </c>
      <c r="B323" s="27" t="s">
        <v>31</v>
      </c>
      <c r="C323" s="27"/>
      <c r="D323" s="26"/>
      <c r="E323" s="42"/>
      <c r="F323" s="24">
        <v>33.99</v>
      </c>
      <c r="G323" s="24">
        <f>J322</f>
        <v>44.035324675324674</v>
      </c>
      <c r="H323" s="19"/>
      <c r="I323" s="17"/>
      <c r="J323" s="17"/>
      <c r="N323" s="121">
        <v>1408</v>
      </c>
      <c r="O323" s="524" t="s">
        <v>74</v>
      </c>
      <c r="P323" s="524"/>
      <c r="Q323" s="524"/>
      <c r="R323" s="369"/>
      <c r="S323" s="136">
        <v>32.49</v>
      </c>
      <c r="T323" s="136">
        <f t="shared" ref="T323" si="308">W323</f>
        <v>42.126103896103899</v>
      </c>
      <c r="U323" s="368">
        <f>S323-0.23</f>
        <v>32.260000000000005</v>
      </c>
      <c r="V323" s="368">
        <f t="shared" ref="V323:V324" si="309">SUM(U323/0.77)</f>
        <v>41.896103896103902</v>
      </c>
      <c r="W323" s="368">
        <f>SUM(V323+0.23)</f>
        <v>42.126103896103899</v>
      </c>
    </row>
    <row r="324" spans="1:23" ht="49.9" customHeight="1" x14ac:dyDescent="0.7">
      <c r="A324" s="85"/>
      <c r="B324" s="321" t="s">
        <v>34</v>
      </c>
      <c r="C324" s="33"/>
      <c r="D324" s="33"/>
      <c r="E324" s="33"/>
      <c r="F324" s="33"/>
      <c r="G324" s="89"/>
      <c r="H324" s="19">
        <f>F325-0.36</f>
        <v>33.630000000000003</v>
      </c>
      <c r="I324" s="17">
        <f>SUM(H324/0.77)</f>
        <v>43.675324675324674</v>
      </c>
      <c r="J324" s="17">
        <f>SUM(I324+0.36)</f>
        <v>44.035324675324674</v>
      </c>
      <c r="N324" s="121">
        <v>1409</v>
      </c>
      <c r="O324" s="438" t="s">
        <v>101</v>
      </c>
      <c r="P324" s="438"/>
      <c r="Q324" s="438"/>
      <c r="R324" s="369"/>
      <c r="S324" s="136">
        <v>25.75</v>
      </c>
      <c r="T324" s="136">
        <f>W324</f>
        <v>33.334025974025977</v>
      </c>
      <c r="U324" s="368">
        <f>S324-0.36</f>
        <v>25.39</v>
      </c>
      <c r="V324" s="368">
        <f t="shared" si="309"/>
        <v>32.974025974025977</v>
      </c>
      <c r="W324" s="368">
        <f t="shared" ref="W324" si="310">SUM(V324+0.36)</f>
        <v>33.334025974025977</v>
      </c>
    </row>
    <row r="325" spans="1:23" ht="49.9" customHeight="1" x14ac:dyDescent="0.7">
      <c r="A325" s="29">
        <v>1024</v>
      </c>
      <c r="B325" s="27" t="s">
        <v>31</v>
      </c>
      <c r="C325" s="27"/>
      <c r="D325" s="26"/>
      <c r="E325" s="42"/>
      <c r="F325" s="24">
        <v>33.99</v>
      </c>
      <c r="G325" s="24">
        <f>J324</f>
        <v>44.035324675324674</v>
      </c>
      <c r="H325" s="19"/>
      <c r="I325" s="17"/>
      <c r="J325" s="17"/>
      <c r="N325" s="367"/>
      <c r="O325" s="616" t="s">
        <v>442</v>
      </c>
      <c r="P325" s="616"/>
      <c r="Q325" s="616"/>
      <c r="R325" s="616"/>
      <c r="S325" s="616"/>
      <c r="T325" s="616"/>
      <c r="U325" s="368"/>
      <c r="V325" s="368"/>
      <c r="W325" s="368"/>
    </row>
    <row r="326" spans="1:23" ht="49.9" customHeight="1" x14ac:dyDescent="0.7">
      <c r="A326" s="85"/>
      <c r="B326" s="321" t="s">
        <v>33</v>
      </c>
      <c r="C326" s="33"/>
      <c r="D326" s="33"/>
      <c r="E326" s="33"/>
      <c r="F326" s="33"/>
      <c r="G326" s="89"/>
      <c r="H326" s="19">
        <f>F327-0.36</f>
        <v>33.630000000000003</v>
      </c>
      <c r="I326" s="17">
        <f>SUM(H326/0.77)</f>
        <v>43.675324675324674</v>
      </c>
      <c r="J326" s="17">
        <f>SUM(I326+0.36)</f>
        <v>44.035324675324674</v>
      </c>
      <c r="N326" s="121">
        <v>1503</v>
      </c>
      <c r="O326" s="524" t="s">
        <v>40</v>
      </c>
      <c r="P326" s="524"/>
      <c r="Q326" s="524"/>
      <c r="R326" s="136">
        <v>11.99</v>
      </c>
      <c r="S326" s="121">
        <v>9.99</v>
      </c>
      <c r="T326" s="136">
        <f t="shared" ref="T326" si="311">W326</f>
        <v>12.866493506493507</v>
      </c>
      <c r="U326" s="368">
        <f>S326-0.36</f>
        <v>9.6300000000000008</v>
      </c>
      <c r="V326" s="368">
        <f t="shared" ref="V326" si="312">SUM(U326/0.77)</f>
        <v>12.506493506493507</v>
      </c>
      <c r="W326" s="368">
        <f t="shared" ref="W326" si="313">SUM(V326+0.36)</f>
        <v>12.866493506493507</v>
      </c>
    </row>
    <row r="327" spans="1:23" ht="49.9" customHeight="1" x14ac:dyDescent="0.7">
      <c r="A327" s="29">
        <v>1022</v>
      </c>
      <c r="B327" s="50" t="s">
        <v>31</v>
      </c>
      <c r="C327" s="50"/>
      <c r="D327" s="53"/>
      <c r="E327" s="42"/>
      <c r="F327" s="24">
        <v>33.99</v>
      </c>
      <c r="G327" s="49">
        <f>J326</f>
        <v>44.035324675324674</v>
      </c>
      <c r="H327" s="19"/>
      <c r="I327" s="17"/>
      <c r="J327" s="17"/>
      <c r="N327" s="367"/>
      <c r="O327" s="621" t="s">
        <v>441</v>
      </c>
      <c r="P327" s="621"/>
      <c r="Q327" s="621"/>
      <c r="R327" s="621"/>
      <c r="S327" s="621"/>
      <c r="T327" s="621"/>
      <c r="U327" s="368"/>
      <c r="V327" s="368"/>
      <c r="W327" s="368"/>
    </row>
    <row r="328" spans="1:23" ht="49.9" customHeight="1" x14ac:dyDescent="0.7">
      <c r="A328" s="85"/>
      <c r="B328" s="321" t="s">
        <v>32</v>
      </c>
      <c r="C328" s="33"/>
      <c r="D328" s="33"/>
      <c r="E328" s="33"/>
      <c r="F328" s="33"/>
      <c r="G328" s="89"/>
      <c r="H328" s="19">
        <f>F329-0.36</f>
        <v>33.630000000000003</v>
      </c>
      <c r="I328" s="17">
        <f>SUM(H328/0.77)</f>
        <v>43.675324675324674</v>
      </c>
      <c r="J328" s="17">
        <f>SUM(I328+0.36)</f>
        <v>44.035324675324674</v>
      </c>
      <c r="N328" s="121">
        <v>1500</v>
      </c>
      <c r="O328" s="524" t="s">
        <v>40</v>
      </c>
      <c r="P328" s="524"/>
      <c r="Q328" s="524"/>
      <c r="R328" s="136"/>
      <c r="S328" s="121">
        <v>21.98</v>
      </c>
      <c r="T328" s="136">
        <f t="shared" ref="T328" si="314">W328</f>
        <v>28.437922077922078</v>
      </c>
      <c r="U328" s="368">
        <f>S328-0.36</f>
        <v>21.62</v>
      </c>
      <c r="V328" s="368">
        <f t="shared" ref="V328" si="315">SUM(U328/0.77)</f>
        <v>28.077922077922079</v>
      </c>
      <c r="W328" s="368">
        <f t="shared" ref="W328" si="316">SUM(V328+0.36)</f>
        <v>28.437922077922078</v>
      </c>
    </row>
    <row r="329" spans="1:23" ht="49.9" customHeight="1" x14ac:dyDescent="0.7">
      <c r="A329" s="29">
        <v>1026</v>
      </c>
      <c r="B329" s="510" t="s">
        <v>31</v>
      </c>
      <c r="C329" s="510"/>
      <c r="D329" s="510"/>
      <c r="E329" s="24"/>
      <c r="F329" s="24">
        <v>33.99</v>
      </c>
      <c r="G329" s="24">
        <f>J328</f>
        <v>44.035324675324674</v>
      </c>
      <c r="H329" s="19"/>
      <c r="I329" s="17"/>
      <c r="J329" s="17"/>
      <c r="N329" s="351"/>
      <c r="O329" s="616" t="s">
        <v>572</v>
      </c>
      <c r="P329" s="616"/>
      <c r="Q329" s="616"/>
      <c r="R329" s="616"/>
      <c r="S329" s="616"/>
      <c r="T329" s="616"/>
      <c r="U329" s="368"/>
      <c r="V329" s="368"/>
      <c r="W329" s="368"/>
    </row>
    <row r="330" spans="1:23" ht="49.9" customHeight="1" x14ac:dyDescent="0.6">
      <c r="A330" s="48"/>
      <c r="B330" s="47" t="s">
        <v>30</v>
      </c>
      <c r="C330" s="47"/>
      <c r="D330" s="46"/>
      <c r="E330" s="45"/>
      <c r="F330" s="44"/>
      <c r="G330" s="43"/>
      <c r="H330" s="19">
        <f>F331-0.36</f>
        <v>32.49</v>
      </c>
      <c r="I330" s="17">
        <f t="shared" ref="I330:I335" si="317">SUM(H330/0.77)</f>
        <v>42.194805194805198</v>
      </c>
      <c r="J330" s="17">
        <f>SUM(I330+0.36)</f>
        <v>42.554805194805198</v>
      </c>
      <c r="N330" s="121">
        <v>1505</v>
      </c>
      <c r="O330" s="524" t="s">
        <v>40</v>
      </c>
      <c r="P330" s="524"/>
      <c r="Q330" s="524"/>
      <c r="R330" s="136"/>
      <c r="S330" s="121">
        <v>21.98</v>
      </c>
      <c r="T330" s="136">
        <f t="shared" ref="T330" si="318">W330</f>
        <v>28.437922077922078</v>
      </c>
      <c r="U330" s="368">
        <f>S330-0.36</f>
        <v>21.62</v>
      </c>
      <c r="V330" s="368">
        <f t="shared" ref="V330" si="319">SUM(U330/0.77)</f>
        <v>28.077922077922079</v>
      </c>
      <c r="W330" s="368">
        <f t="shared" ref="W330" si="320">SUM(V330+0.36)</f>
        <v>28.437922077922078</v>
      </c>
    </row>
    <row r="331" spans="1:23" ht="49.9" customHeight="1" x14ac:dyDescent="0.7">
      <c r="A331" s="29">
        <v>1170</v>
      </c>
      <c r="B331" s="28" t="s">
        <v>29</v>
      </c>
      <c r="C331" s="27"/>
      <c r="D331" s="42"/>
      <c r="E331" s="41"/>
      <c r="F331" s="24">
        <v>32.85</v>
      </c>
      <c r="G331" s="24">
        <f>J330</f>
        <v>42.554805194805198</v>
      </c>
      <c r="H331" s="19">
        <f>F332-0.36</f>
        <v>-0.36</v>
      </c>
      <c r="I331" s="17">
        <f t="shared" si="317"/>
        <v>-0.46753246753246752</v>
      </c>
      <c r="J331" s="17">
        <f>SUM(I331+0.36)</f>
        <v>-0.10753246753246753</v>
      </c>
      <c r="N331" s="123"/>
      <c r="O331" s="324" t="s">
        <v>351</v>
      </c>
      <c r="P331" s="123"/>
      <c r="Q331" s="239"/>
      <c r="R331" s="123"/>
      <c r="S331" s="239"/>
      <c r="T331" s="239"/>
    </row>
    <row r="332" spans="1:23" ht="49.9" customHeight="1" x14ac:dyDescent="0.6">
      <c r="A332" s="553" t="s">
        <v>28</v>
      </c>
      <c r="B332" s="554"/>
      <c r="C332" s="554"/>
      <c r="D332" s="554"/>
      <c r="E332" s="554"/>
      <c r="F332" s="554"/>
      <c r="G332" s="555"/>
      <c r="H332" s="19">
        <f>F333-0.36</f>
        <v>-0.36</v>
      </c>
      <c r="I332" s="17">
        <f t="shared" si="317"/>
        <v>-0.46753246753246752</v>
      </c>
      <c r="J332" s="17">
        <f>SUM(I332+0.36)</f>
        <v>-0.10753246753246753</v>
      </c>
      <c r="N332" s="29">
        <v>4802</v>
      </c>
      <c r="O332" s="510" t="s">
        <v>353</v>
      </c>
      <c r="P332" s="510"/>
      <c r="Q332" s="510"/>
      <c r="R332" s="24"/>
      <c r="S332" s="24">
        <v>28.98</v>
      </c>
      <c r="T332" s="24">
        <f t="shared" ref="T332:T337" si="321">W332</f>
        <v>37.528831168831168</v>
      </c>
      <c r="U332" s="13">
        <f t="shared" ref="U332:U337" si="322">S332-0.36</f>
        <v>28.62</v>
      </c>
      <c r="V332" s="13">
        <f t="shared" ref="V332:V337" si="323">SUM(U332/0.77)</f>
        <v>37.168831168831169</v>
      </c>
      <c r="W332" s="13">
        <f t="shared" ref="W332:W337" si="324">SUM(V332+0.36)</f>
        <v>37.528831168831168</v>
      </c>
    </row>
    <row r="333" spans="1:23" ht="49.9" customHeight="1" x14ac:dyDescent="0.7">
      <c r="A333" s="40"/>
      <c r="B333" s="323" t="s">
        <v>27</v>
      </c>
      <c r="C333" s="38"/>
      <c r="D333" s="37"/>
      <c r="E333" s="551"/>
      <c r="F333" s="552"/>
      <c r="G333" s="552"/>
      <c r="H333" s="19">
        <f>F334-0.18</f>
        <v>12.61</v>
      </c>
      <c r="I333" s="17">
        <f t="shared" si="317"/>
        <v>16.376623376623375</v>
      </c>
      <c r="J333" s="17">
        <f>SUM(I333+0.18)</f>
        <v>16.556623376623374</v>
      </c>
      <c r="N333" s="29">
        <v>4804</v>
      </c>
      <c r="O333" s="510" t="s">
        <v>352</v>
      </c>
      <c r="P333" s="510"/>
      <c r="Q333" s="510"/>
      <c r="R333" s="24"/>
      <c r="S333" s="24">
        <v>28.98</v>
      </c>
      <c r="T333" s="24">
        <f t="shared" si="321"/>
        <v>37.528831168831168</v>
      </c>
      <c r="U333" s="13">
        <f t="shared" si="322"/>
        <v>28.62</v>
      </c>
      <c r="V333" s="13">
        <f t="shared" si="323"/>
        <v>37.168831168831169</v>
      </c>
      <c r="W333" s="13">
        <f t="shared" si="324"/>
        <v>37.528831168831168</v>
      </c>
    </row>
    <row r="334" spans="1:23" ht="49.9" customHeight="1" x14ac:dyDescent="0.6">
      <c r="A334" s="29">
        <v>4860</v>
      </c>
      <c r="B334" s="28" t="s">
        <v>26</v>
      </c>
      <c r="C334" s="27"/>
      <c r="D334" s="36"/>
      <c r="E334" s="26"/>
      <c r="F334" s="24">
        <v>12.79</v>
      </c>
      <c r="G334" s="24">
        <f>J333</f>
        <v>16.556623376623374</v>
      </c>
      <c r="H334" s="19">
        <f>F335-0.36</f>
        <v>-0.36</v>
      </c>
      <c r="I334" s="17">
        <f t="shared" si="317"/>
        <v>-0.46753246753246752</v>
      </c>
      <c r="J334" s="17">
        <f>SUM(I334+0.36)</f>
        <v>-0.10753246753246753</v>
      </c>
      <c r="N334" s="29">
        <v>4801</v>
      </c>
      <c r="O334" s="510" t="s">
        <v>354</v>
      </c>
      <c r="P334" s="510"/>
      <c r="Q334" s="510"/>
      <c r="R334" s="24"/>
      <c r="S334" s="24">
        <v>28.98</v>
      </c>
      <c r="T334" s="24">
        <f t="shared" si="321"/>
        <v>37.528831168831168</v>
      </c>
      <c r="U334" s="13">
        <f t="shared" si="322"/>
        <v>28.62</v>
      </c>
      <c r="V334" s="13">
        <f t="shared" si="323"/>
        <v>37.168831168831169</v>
      </c>
      <c r="W334" s="13">
        <f t="shared" si="324"/>
        <v>37.528831168831168</v>
      </c>
    </row>
    <row r="335" spans="1:23" ht="49.9" customHeight="1" x14ac:dyDescent="0.7">
      <c r="A335" s="35"/>
      <c r="B335" s="321" t="s">
        <v>25</v>
      </c>
      <c r="C335" s="33"/>
      <c r="D335" s="32"/>
      <c r="E335" s="31"/>
      <c r="F335" s="30"/>
      <c r="G335" s="30"/>
      <c r="H335" s="19">
        <f>F336-0.18</f>
        <v>22.62</v>
      </c>
      <c r="I335" s="17">
        <f t="shared" si="317"/>
        <v>29.376623376623378</v>
      </c>
      <c r="J335" s="17">
        <f>SUM(I335+0.18)</f>
        <v>29.556623376623378</v>
      </c>
      <c r="N335" s="29">
        <v>4803</v>
      </c>
      <c r="O335" s="510" t="s">
        <v>355</v>
      </c>
      <c r="P335" s="510"/>
      <c r="Q335" s="510"/>
      <c r="R335" s="24"/>
      <c r="S335" s="24">
        <v>28.98</v>
      </c>
      <c r="T335" s="24">
        <f t="shared" si="321"/>
        <v>37.528831168831168</v>
      </c>
      <c r="U335" s="13">
        <f t="shared" si="322"/>
        <v>28.62</v>
      </c>
      <c r="V335" s="13">
        <f t="shared" si="323"/>
        <v>37.168831168831169</v>
      </c>
      <c r="W335" s="13">
        <f t="shared" si="324"/>
        <v>37.528831168831168</v>
      </c>
    </row>
    <row r="336" spans="1:23" ht="49.9" customHeight="1" x14ac:dyDescent="0.6">
      <c r="A336" s="29">
        <v>595</v>
      </c>
      <c r="B336" s="28" t="s">
        <v>24</v>
      </c>
      <c r="C336" s="27"/>
      <c r="D336" s="26"/>
      <c r="E336" s="25"/>
      <c r="F336" s="24">
        <v>22.8</v>
      </c>
      <c r="G336" s="24">
        <f>J335</f>
        <v>29.556623376623378</v>
      </c>
      <c r="H336" s="19"/>
      <c r="I336" s="17"/>
      <c r="J336" s="17"/>
      <c r="N336" s="29">
        <v>4805</v>
      </c>
      <c r="O336" s="518" t="s">
        <v>584</v>
      </c>
      <c r="P336" s="519"/>
      <c r="Q336" s="520"/>
      <c r="R336" s="24"/>
      <c r="S336" s="24">
        <v>28.98</v>
      </c>
      <c r="T336" s="24">
        <f t="shared" si="321"/>
        <v>37.528831168831168</v>
      </c>
      <c r="U336" s="13">
        <f t="shared" si="322"/>
        <v>28.62</v>
      </c>
      <c r="V336" s="13">
        <f t="shared" si="323"/>
        <v>37.168831168831169</v>
      </c>
      <c r="W336" s="13">
        <f t="shared" si="324"/>
        <v>37.528831168831168</v>
      </c>
    </row>
    <row r="337" spans="1:23" ht="49.9" customHeight="1" x14ac:dyDescent="0.6">
      <c r="N337" s="29">
        <v>4800</v>
      </c>
      <c r="O337" s="510" t="s">
        <v>356</v>
      </c>
      <c r="P337" s="510"/>
      <c r="Q337" s="510"/>
      <c r="R337" s="24">
        <v>1</v>
      </c>
      <c r="S337" s="29">
        <v>25.98</v>
      </c>
      <c r="T337" s="24">
        <f t="shared" si="321"/>
        <v>33.632727272727273</v>
      </c>
      <c r="U337" s="13">
        <f t="shared" si="322"/>
        <v>25.62</v>
      </c>
      <c r="V337" s="13">
        <f t="shared" si="323"/>
        <v>33.272727272727273</v>
      </c>
      <c r="W337" s="13">
        <f t="shared" si="324"/>
        <v>33.632727272727273</v>
      </c>
    </row>
    <row r="338" spans="1:23" ht="49.9" customHeight="1" x14ac:dyDescent="0.7">
      <c r="N338" s="352"/>
      <c r="O338" s="509" t="s">
        <v>457</v>
      </c>
      <c r="P338" s="509"/>
      <c r="Q338" s="509"/>
      <c r="R338" s="509"/>
      <c r="S338" s="509"/>
      <c r="T338" s="509"/>
    </row>
    <row r="339" spans="1:23" ht="49.9" customHeight="1" x14ac:dyDescent="0.6">
      <c r="N339" s="29">
        <v>1040</v>
      </c>
      <c r="O339" s="510" t="s">
        <v>356</v>
      </c>
      <c r="P339" s="510"/>
      <c r="Q339" s="510"/>
      <c r="R339" s="24">
        <v>15.99</v>
      </c>
      <c r="S339" s="29">
        <v>9.99</v>
      </c>
      <c r="T339" s="24">
        <f t="shared" ref="T339" si="325">W339</f>
        <v>12.866493506493507</v>
      </c>
      <c r="U339" s="13">
        <f t="shared" ref="U339" si="326">S339-0.36</f>
        <v>9.6300000000000008</v>
      </c>
      <c r="V339" s="13">
        <f t="shared" ref="V339" si="327">SUM(U339/0.77)</f>
        <v>12.506493506493507</v>
      </c>
      <c r="W339" s="13">
        <f t="shared" ref="W339" si="328">SUM(V339+0.36)</f>
        <v>12.866493506493507</v>
      </c>
    </row>
    <row r="340" spans="1:23" ht="49.9" customHeight="1" x14ac:dyDescent="0.65">
      <c r="N340" s="540" t="s">
        <v>601</v>
      </c>
      <c r="O340" s="541"/>
      <c r="P340" s="541"/>
      <c r="Q340" s="541"/>
      <c r="R340" s="541"/>
      <c r="S340" s="541"/>
      <c r="T340" s="541"/>
      <c r="V340" s="15"/>
      <c r="W340" s="15"/>
    </row>
    <row r="341" spans="1:23" ht="49.9" customHeight="1" x14ac:dyDescent="0.7">
      <c r="A341" s="15"/>
      <c r="B341" s="15"/>
      <c r="C341" s="15"/>
      <c r="G341" s="14"/>
      <c r="N341" s="352"/>
      <c r="O341" s="509" t="s">
        <v>683</v>
      </c>
      <c r="P341" s="509"/>
      <c r="Q341" s="509"/>
      <c r="R341" s="509"/>
      <c r="S341" s="509"/>
      <c r="T341" s="509"/>
      <c r="V341" s="15"/>
      <c r="W341" s="15"/>
    </row>
    <row r="342" spans="1:23" ht="49.9" customHeight="1" x14ac:dyDescent="0.6">
      <c r="N342" s="363">
        <v>8002</v>
      </c>
      <c r="O342" s="510" t="s">
        <v>685</v>
      </c>
      <c r="P342" s="510"/>
      <c r="Q342" s="510"/>
      <c r="R342" s="24"/>
      <c r="S342" s="24">
        <v>54</v>
      </c>
      <c r="T342" s="24">
        <f t="shared" ref="T342:T344" si="329">W342</f>
        <v>70.022337662337662</v>
      </c>
      <c r="U342" s="13">
        <f>S342-0.36</f>
        <v>53.64</v>
      </c>
      <c r="V342" s="15">
        <f t="shared" ref="V342:V344" si="330">SUM(U342/0.77)</f>
        <v>69.662337662337663</v>
      </c>
      <c r="W342" s="15">
        <f t="shared" ref="W342:W344" si="331">SUM(V342+0.36)</f>
        <v>70.022337662337662</v>
      </c>
    </row>
    <row r="343" spans="1:23" ht="49.9" customHeight="1" x14ac:dyDescent="0.6">
      <c r="N343" s="363">
        <v>8000</v>
      </c>
      <c r="O343" s="510" t="s">
        <v>686</v>
      </c>
      <c r="P343" s="510"/>
      <c r="Q343" s="510"/>
      <c r="R343" s="24"/>
      <c r="S343" s="24">
        <v>54</v>
      </c>
      <c r="T343" s="24">
        <f t="shared" si="329"/>
        <v>70.022337662337662</v>
      </c>
      <c r="U343" s="13">
        <f>S343-0.36</f>
        <v>53.64</v>
      </c>
      <c r="V343" s="14">
        <f t="shared" si="330"/>
        <v>69.662337662337663</v>
      </c>
      <c r="W343" s="14">
        <f t="shared" si="331"/>
        <v>70.022337662337662</v>
      </c>
    </row>
    <row r="344" spans="1:23" ht="49.9" customHeight="1" x14ac:dyDescent="0.6">
      <c r="N344" s="363">
        <v>8001</v>
      </c>
      <c r="O344" s="542" t="s">
        <v>687</v>
      </c>
      <c r="P344" s="542"/>
      <c r="Q344" s="542"/>
      <c r="R344" s="24"/>
      <c r="S344" s="24">
        <v>54</v>
      </c>
      <c r="T344" s="24">
        <f t="shared" si="329"/>
        <v>70.022337662337662</v>
      </c>
      <c r="U344" s="13">
        <f>S344-0.36</f>
        <v>53.64</v>
      </c>
      <c r="V344" s="14">
        <f t="shared" si="330"/>
        <v>69.662337662337663</v>
      </c>
      <c r="W344" s="14">
        <f t="shared" si="331"/>
        <v>70.022337662337662</v>
      </c>
    </row>
    <row r="345" spans="1:23" ht="49.9" customHeight="1" x14ac:dyDescent="0.7">
      <c r="N345" s="352"/>
      <c r="O345" s="509" t="s">
        <v>684</v>
      </c>
      <c r="P345" s="509"/>
      <c r="Q345" s="509"/>
      <c r="R345" s="509"/>
      <c r="S345" s="509"/>
      <c r="T345" s="509"/>
    </row>
    <row r="346" spans="1:23" ht="49.9" customHeight="1" x14ac:dyDescent="0.6">
      <c r="N346" s="29">
        <v>1550</v>
      </c>
      <c r="O346" s="510" t="s">
        <v>688</v>
      </c>
      <c r="P346" s="510"/>
      <c r="Q346" s="510"/>
      <c r="R346" s="122"/>
      <c r="S346" s="29">
        <v>41.99</v>
      </c>
      <c r="T346" s="24">
        <f t="shared" ref="T346:T348" si="332">W346</f>
        <v>54.424935064935063</v>
      </c>
      <c r="U346" s="13">
        <f t="shared" ref="U346:U348" si="333">S346-0.36</f>
        <v>41.63</v>
      </c>
      <c r="V346" s="13">
        <f t="shared" ref="V346:V348" si="334">SUM(U346/0.77)</f>
        <v>54.064935064935064</v>
      </c>
      <c r="W346" s="13">
        <f t="shared" ref="W346:W348" si="335">SUM(V346+0.36)</f>
        <v>54.424935064935063</v>
      </c>
    </row>
    <row r="347" spans="1:23" ht="49.9" customHeight="1" x14ac:dyDescent="0.6">
      <c r="N347" s="29">
        <v>1551</v>
      </c>
      <c r="O347" s="510" t="s">
        <v>689</v>
      </c>
      <c r="P347" s="510"/>
      <c r="Q347" s="510"/>
      <c r="R347" s="122"/>
      <c r="S347" s="29">
        <v>41.99</v>
      </c>
      <c r="T347" s="24">
        <f t="shared" si="332"/>
        <v>54.424935064935063</v>
      </c>
      <c r="U347" s="13">
        <f t="shared" si="333"/>
        <v>41.63</v>
      </c>
      <c r="V347" s="13">
        <f t="shared" si="334"/>
        <v>54.064935064935064</v>
      </c>
      <c r="W347" s="13">
        <f t="shared" si="335"/>
        <v>54.424935064935063</v>
      </c>
    </row>
    <row r="348" spans="1:23" ht="49.9" customHeight="1" x14ac:dyDescent="0.6">
      <c r="N348" s="29">
        <v>1552</v>
      </c>
      <c r="O348" s="510" t="s">
        <v>690</v>
      </c>
      <c r="P348" s="510"/>
      <c r="Q348" s="510"/>
      <c r="R348" s="122"/>
      <c r="S348" s="29">
        <v>41.99</v>
      </c>
      <c r="T348" s="24">
        <f t="shared" si="332"/>
        <v>54.424935064935063</v>
      </c>
      <c r="U348" s="13">
        <f t="shared" si="333"/>
        <v>41.63</v>
      </c>
      <c r="V348" s="13">
        <f t="shared" si="334"/>
        <v>54.064935064935064</v>
      </c>
      <c r="W348" s="13">
        <f t="shared" si="335"/>
        <v>54.424935064935063</v>
      </c>
    </row>
  </sheetData>
  <mergeCells count="190">
    <mergeCell ref="B329:D329"/>
    <mergeCell ref="O306:T306"/>
    <mergeCell ref="O307:Q307"/>
    <mergeCell ref="R278:T278"/>
    <mergeCell ref="R282:T282"/>
    <mergeCell ref="O272:T272"/>
    <mergeCell ref="O198:T198"/>
    <mergeCell ref="B249:D249"/>
    <mergeCell ref="O316:Q316"/>
    <mergeCell ref="O248:Q248"/>
    <mergeCell ref="O246:Q246"/>
    <mergeCell ref="O249:T249"/>
    <mergeCell ref="B240:G240"/>
    <mergeCell ref="O207:T207"/>
    <mergeCell ref="O205:T205"/>
    <mergeCell ref="N244:T244"/>
    <mergeCell ref="N233:T233"/>
    <mergeCell ref="O216:T216"/>
    <mergeCell ref="O236:T236"/>
    <mergeCell ref="N213:T213"/>
    <mergeCell ref="O224:T224"/>
    <mergeCell ref="O240:T240"/>
    <mergeCell ref="O238:T238"/>
    <mergeCell ref="O239:Q239"/>
    <mergeCell ref="O334:Q334"/>
    <mergeCell ref="O338:T338"/>
    <mergeCell ref="O327:T327"/>
    <mergeCell ref="O328:Q328"/>
    <mergeCell ref="O335:Q335"/>
    <mergeCell ref="O337:Q337"/>
    <mergeCell ref="O329:T329"/>
    <mergeCell ref="O330:Q330"/>
    <mergeCell ref="E224:G224"/>
    <mergeCell ref="O245:T245"/>
    <mergeCell ref="A242:G242"/>
    <mergeCell ref="B241:D241"/>
    <mergeCell ref="B232:G232"/>
    <mergeCell ref="B229:D229"/>
    <mergeCell ref="O318:Q318"/>
    <mergeCell ref="O319:Q319"/>
    <mergeCell ref="O321:T321"/>
    <mergeCell ref="O322:Q322"/>
    <mergeCell ref="O323:Q323"/>
    <mergeCell ref="O302:T302"/>
    <mergeCell ref="O274:T274"/>
    <mergeCell ref="O276:T276"/>
    <mergeCell ref="O333:Q333"/>
    <mergeCell ref="A1:T1"/>
    <mergeCell ref="N86:T86"/>
    <mergeCell ref="A4:G4"/>
    <mergeCell ref="N4:T4"/>
    <mergeCell ref="A86:G86"/>
    <mergeCell ref="O147:Q147"/>
    <mergeCell ref="A100:G100"/>
    <mergeCell ref="B97:D97"/>
    <mergeCell ref="N108:T108"/>
    <mergeCell ref="B98:D98"/>
    <mergeCell ref="P7:Q7"/>
    <mergeCell ref="P15:Q15"/>
    <mergeCell ref="P23:Q23"/>
    <mergeCell ref="A87:G87"/>
    <mergeCell ref="B89:D89"/>
    <mergeCell ref="P39:Q39"/>
    <mergeCell ref="P57:Q57"/>
    <mergeCell ref="C13:D13"/>
    <mergeCell ref="C19:D19"/>
    <mergeCell ref="C46:D46"/>
    <mergeCell ref="N87:T87"/>
    <mergeCell ref="O138:Q138"/>
    <mergeCell ref="B117:G117"/>
    <mergeCell ref="C52:D52"/>
    <mergeCell ref="B71:D71"/>
    <mergeCell ref="P68:Q68"/>
    <mergeCell ref="B90:G90"/>
    <mergeCell ref="A119:F119"/>
    <mergeCell ref="B128:G128"/>
    <mergeCell ref="B120:G120"/>
    <mergeCell ref="B92:G92"/>
    <mergeCell ref="O94:T94"/>
    <mergeCell ref="O139:Q139"/>
    <mergeCell ref="O136:T136"/>
    <mergeCell ref="N104:T104"/>
    <mergeCell ref="B103:G103"/>
    <mergeCell ref="B129:D129"/>
    <mergeCell ref="A130:E130"/>
    <mergeCell ref="A135:E135"/>
    <mergeCell ref="O162:Q162"/>
    <mergeCell ref="N174:T174"/>
    <mergeCell ref="O192:T192"/>
    <mergeCell ref="O194:T194"/>
    <mergeCell ref="O92:T92"/>
    <mergeCell ref="B143:G143"/>
    <mergeCell ref="B73:D73"/>
    <mergeCell ref="B76:D76"/>
    <mergeCell ref="N189:T189"/>
    <mergeCell ref="O165:T165"/>
    <mergeCell ref="O167:T167"/>
    <mergeCell ref="B113:G113"/>
    <mergeCell ref="B145:G145"/>
    <mergeCell ref="O157:T157"/>
    <mergeCell ref="N140:T140"/>
    <mergeCell ref="O193:Q193"/>
    <mergeCell ref="O191:Q191"/>
    <mergeCell ref="B27:G27"/>
    <mergeCell ref="O163:T163"/>
    <mergeCell ref="O164:Q164"/>
    <mergeCell ref="O124:T124"/>
    <mergeCell ref="B215:G215"/>
    <mergeCell ref="B126:G126"/>
    <mergeCell ref="B94:G94"/>
    <mergeCell ref="O130:T130"/>
    <mergeCell ref="O148:T148"/>
    <mergeCell ref="O114:T114"/>
    <mergeCell ref="B183:G183"/>
    <mergeCell ref="B181:G181"/>
    <mergeCell ref="A206:G206"/>
    <mergeCell ref="B132:D132"/>
    <mergeCell ref="B131:G131"/>
    <mergeCell ref="B70:D70"/>
    <mergeCell ref="O185:T185"/>
    <mergeCell ref="O188:Q188"/>
    <mergeCell ref="B190:G190"/>
    <mergeCell ref="O183:T183"/>
    <mergeCell ref="O161:T161"/>
    <mergeCell ref="A185:G185"/>
    <mergeCell ref="A174:G174"/>
    <mergeCell ref="P63:Q63"/>
    <mergeCell ref="N173:T173"/>
    <mergeCell ref="E218:G218"/>
    <mergeCell ref="E207:G207"/>
    <mergeCell ref="B175:G175"/>
    <mergeCell ref="O200:T200"/>
    <mergeCell ref="O201:Q201"/>
    <mergeCell ref="A173:G173"/>
    <mergeCell ref="O195:Q195"/>
    <mergeCell ref="A200:G200"/>
    <mergeCell ref="O203:T203"/>
    <mergeCell ref="O209:T209"/>
    <mergeCell ref="N202:T202"/>
    <mergeCell ref="O206:Q206"/>
    <mergeCell ref="O197:Q197"/>
    <mergeCell ref="O211:T211"/>
    <mergeCell ref="A194:G194"/>
    <mergeCell ref="O315:Q315"/>
    <mergeCell ref="O250:Q250"/>
    <mergeCell ref="O293:Q293"/>
    <mergeCell ref="O294:Q294"/>
    <mergeCell ref="O247:T247"/>
    <mergeCell ref="O309:T309"/>
    <mergeCell ref="B236:G236"/>
    <mergeCell ref="B234:G234"/>
    <mergeCell ref="B235:D235"/>
    <mergeCell ref="B237:D237"/>
    <mergeCell ref="A230:G230"/>
    <mergeCell ref="A231:G231"/>
    <mergeCell ref="O313:T313"/>
    <mergeCell ref="O314:Q314"/>
    <mergeCell ref="A256:G256"/>
    <mergeCell ref="N295:R295"/>
    <mergeCell ref="N301:R301"/>
    <mergeCell ref="B197:G197"/>
    <mergeCell ref="A300:G300"/>
    <mergeCell ref="O310:Q310"/>
    <mergeCell ref="O311:Q311"/>
    <mergeCell ref="N256:T256"/>
    <mergeCell ref="B248:D248"/>
    <mergeCell ref="O341:T341"/>
    <mergeCell ref="O345:T345"/>
    <mergeCell ref="O346:Q346"/>
    <mergeCell ref="O347:Q347"/>
    <mergeCell ref="O348:Q348"/>
    <mergeCell ref="O304:T304"/>
    <mergeCell ref="O339:Q339"/>
    <mergeCell ref="B305:G305"/>
    <mergeCell ref="B238:G238"/>
    <mergeCell ref="B239:D239"/>
    <mergeCell ref="O336:Q336"/>
    <mergeCell ref="N340:T340"/>
    <mergeCell ref="O342:Q342"/>
    <mergeCell ref="O343:Q343"/>
    <mergeCell ref="O344:Q344"/>
    <mergeCell ref="E333:G333"/>
    <mergeCell ref="A332:G332"/>
    <mergeCell ref="O332:Q332"/>
    <mergeCell ref="A318:D318"/>
    <mergeCell ref="B321:D321"/>
    <mergeCell ref="O326:Q326"/>
    <mergeCell ref="A317:G317"/>
    <mergeCell ref="O325:T325"/>
    <mergeCell ref="O317:T317"/>
  </mergeCells>
  <pageMargins left="0.26" right="0.17" top="0.32" bottom="0.16" header="0.5" footer="0.33"/>
  <pageSetup scale="12" orientation="portrait" r:id="rId1"/>
  <headerFooter alignWithMargins="0"/>
  <rowBreaks count="3" manualBreakCount="3">
    <brk id="82" max="19" man="1"/>
    <brk id="169" max="19" man="1"/>
    <brk id="25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O39"/>
  <sheetViews>
    <sheetView view="pageBreakPreview" topLeftCell="A13" zoomScaleNormal="50" zoomScaleSheetLayoutView="100" workbookViewId="0">
      <selection activeCell="A9" sqref="A9"/>
    </sheetView>
  </sheetViews>
  <sheetFormatPr defaultColWidth="8.85546875" defaultRowHeight="49.9" customHeight="1" x14ac:dyDescent="0.2"/>
  <cols>
    <col min="1" max="1" width="13.140625" style="157" bestFit="1" customWidth="1"/>
    <col min="2" max="2" width="89.7109375" style="156" bestFit="1" customWidth="1"/>
    <col min="3" max="3" width="22" style="157" bestFit="1" customWidth="1"/>
    <col min="4" max="4" width="19.85546875" style="157" bestFit="1" customWidth="1"/>
    <col min="5" max="5" width="8.85546875" style="156"/>
    <col min="6" max="6" width="22" style="156" bestFit="1" customWidth="1"/>
    <col min="7" max="7" width="16.140625" style="156" bestFit="1" customWidth="1"/>
    <col min="8" max="10" width="0" style="156" hidden="1" customWidth="1"/>
    <col min="11" max="20" width="8.85546875" style="156"/>
    <col min="21" max="23" width="0" style="156" hidden="1" customWidth="1"/>
    <col min="24" max="16384" width="8.85546875" style="156"/>
  </cols>
  <sheetData>
    <row r="1" spans="1:15" ht="12.75" x14ac:dyDescent="0.2">
      <c r="A1" s="632"/>
      <c r="B1" s="632"/>
      <c r="C1" s="158" t="s">
        <v>89</v>
      </c>
      <c r="D1" s="167" t="s">
        <v>215</v>
      </c>
    </row>
    <row r="2" spans="1:15" ht="18" customHeight="1" x14ac:dyDescent="0.2">
      <c r="A2" s="257"/>
      <c r="B2" s="255" t="s">
        <v>433</v>
      </c>
      <c r="C2" s="259">
        <v>18.5</v>
      </c>
      <c r="D2" s="258">
        <v>23.95</v>
      </c>
    </row>
    <row r="3" spans="1:15" ht="18" customHeight="1" x14ac:dyDescent="0.2">
      <c r="A3" s="158"/>
      <c r="B3" s="256" t="s">
        <v>478</v>
      </c>
      <c r="C3" s="165">
        <v>28</v>
      </c>
      <c r="D3" s="258">
        <v>23.26</v>
      </c>
    </row>
    <row r="4" spans="1:15" ht="18" customHeight="1" x14ac:dyDescent="0.2">
      <c r="A4" s="165"/>
      <c r="B4" s="334" t="s">
        <v>399</v>
      </c>
      <c r="C4" s="335">
        <v>25</v>
      </c>
      <c r="D4" s="258">
        <v>32.36</v>
      </c>
      <c r="O4" s="381"/>
    </row>
    <row r="5" spans="1:15" s="166" customFormat="1" ht="18" customHeight="1" x14ac:dyDescent="0.2">
      <c r="A5" s="165">
        <v>6202</v>
      </c>
      <c r="B5" s="164" t="s">
        <v>281</v>
      </c>
      <c r="C5" s="159">
        <v>105</v>
      </c>
      <c r="D5" s="227" t="s">
        <v>282</v>
      </c>
    </row>
    <row r="6" spans="1:15" ht="18" customHeight="1" x14ac:dyDescent="0.2">
      <c r="A6" s="165">
        <v>6796</v>
      </c>
      <c r="B6" s="164" t="s">
        <v>214</v>
      </c>
      <c r="C6" s="159">
        <v>179.99</v>
      </c>
      <c r="D6" s="159">
        <v>207.78</v>
      </c>
    </row>
    <row r="7" spans="1:15" ht="18" customHeight="1" x14ac:dyDescent="0.2">
      <c r="A7" s="165">
        <v>6770</v>
      </c>
      <c r="B7" s="164" t="s">
        <v>213</v>
      </c>
      <c r="C7" s="159">
        <v>195</v>
      </c>
      <c r="D7" s="159">
        <v>253.25</v>
      </c>
    </row>
    <row r="8" spans="1:15" s="166" customFormat="1" ht="18" customHeight="1" x14ac:dyDescent="0.2">
      <c r="A8" s="165">
        <v>6772</v>
      </c>
      <c r="B8" s="164" t="s">
        <v>212</v>
      </c>
      <c r="C8" s="159">
        <v>259</v>
      </c>
      <c r="D8" s="159">
        <v>336.36</v>
      </c>
    </row>
    <row r="9" spans="1:15" ht="18" customHeight="1" x14ac:dyDescent="0.2">
      <c r="A9" s="165">
        <v>6774</v>
      </c>
      <c r="B9" s="164" t="s">
        <v>211</v>
      </c>
      <c r="C9" s="159">
        <v>399.99</v>
      </c>
      <c r="D9" s="159">
        <v>454.55</v>
      </c>
    </row>
    <row r="10" spans="1:15" ht="18" customHeight="1" x14ac:dyDescent="0.2">
      <c r="A10" s="165">
        <v>6786</v>
      </c>
      <c r="B10" s="164" t="s">
        <v>210</v>
      </c>
      <c r="C10" s="159">
        <v>439.99</v>
      </c>
      <c r="D10" s="159">
        <v>454.55</v>
      </c>
    </row>
    <row r="11" spans="1:15" ht="18" customHeight="1" x14ac:dyDescent="0.2">
      <c r="A11" s="165">
        <v>6776</v>
      </c>
      <c r="B11" s="164" t="s">
        <v>209</v>
      </c>
      <c r="C11" s="159">
        <v>359.99</v>
      </c>
      <c r="D11" s="159">
        <v>454.55</v>
      </c>
    </row>
    <row r="12" spans="1:15" ht="18" customHeight="1" x14ac:dyDescent="0.2">
      <c r="A12" s="165">
        <v>6778</v>
      </c>
      <c r="B12" s="164" t="s">
        <v>208</v>
      </c>
      <c r="C12" s="159">
        <v>359.99</v>
      </c>
      <c r="D12" s="159">
        <v>454.55</v>
      </c>
    </row>
    <row r="13" spans="1:15" ht="18" customHeight="1" x14ac:dyDescent="0.2">
      <c r="A13" s="165">
        <v>6782</v>
      </c>
      <c r="B13" s="164" t="s">
        <v>207</v>
      </c>
      <c r="C13" s="159">
        <v>439.99</v>
      </c>
      <c r="D13" s="159">
        <v>454.55</v>
      </c>
    </row>
    <row r="14" spans="1:15" ht="18" customHeight="1" x14ac:dyDescent="0.2">
      <c r="A14" s="165">
        <v>6788</v>
      </c>
      <c r="B14" s="164" t="s">
        <v>206</v>
      </c>
      <c r="C14" s="159">
        <v>439.99</v>
      </c>
      <c r="D14" s="159">
        <v>454.55</v>
      </c>
    </row>
    <row r="15" spans="1:15" ht="18" customHeight="1" x14ac:dyDescent="0.2">
      <c r="A15" s="165">
        <v>6792</v>
      </c>
      <c r="B15" s="164" t="s">
        <v>205</v>
      </c>
      <c r="C15" s="159">
        <v>195</v>
      </c>
      <c r="D15" s="159">
        <v>253.25</v>
      </c>
    </row>
    <row r="16" spans="1:15" ht="18" customHeight="1" x14ac:dyDescent="0.2">
      <c r="A16" s="165">
        <v>6794</v>
      </c>
      <c r="B16" s="164" t="s">
        <v>204</v>
      </c>
      <c r="C16" s="159">
        <v>259.99</v>
      </c>
      <c r="D16" s="159">
        <v>253.25</v>
      </c>
    </row>
    <row r="17" spans="1:4" ht="18" customHeight="1" x14ac:dyDescent="0.2">
      <c r="A17" s="161"/>
      <c r="B17" s="163" t="s">
        <v>313</v>
      </c>
      <c r="C17" s="162">
        <v>175</v>
      </c>
      <c r="D17" s="161">
        <v>201.3</v>
      </c>
    </row>
    <row r="18" spans="1:4" ht="18" customHeight="1" x14ac:dyDescent="0.2">
      <c r="A18" s="161"/>
      <c r="B18" s="163" t="s">
        <v>314</v>
      </c>
      <c r="C18" s="162">
        <v>194</v>
      </c>
      <c r="D18" s="161"/>
    </row>
    <row r="19" spans="1:4" ht="18" customHeight="1" x14ac:dyDescent="0.2">
      <c r="A19" s="161"/>
      <c r="B19" s="163" t="s">
        <v>315</v>
      </c>
      <c r="C19" s="162">
        <v>194</v>
      </c>
      <c r="D19" s="161"/>
    </row>
    <row r="20" spans="1:4" ht="18" customHeight="1" x14ac:dyDescent="0.2">
      <c r="A20" s="161"/>
      <c r="B20" s="163" t="s">
        <v>316</v>
      </c>
      <c r="C20" s="162">
        <v>189</v>
      </c>
      <c r="D20" s="161"/>
    </row>
    <row r="21" spans="1:4" ht="18" customHeight="1" x14ac:dyDescent="0.2">
      <c r="A21" s="161"/>
      <c r="B21" s="163" t="s">
        <v>330</v>
      </c>
      <c r="C21" s="162">
        <v>189</v>
      </c>
      <c r="D21" s="161"/>
    </row>
    <row r="22" spans="1:4" ht="18" customHeight="1" x14ac:dyDescent="0.2">
      <c r="A22" s="158">
        <v>6237</v>
      </c>
      <c r="B22" s="160" t="s">
        <v>285</v>
      </c>
      <c r="C22" s="159">
        <v>160</v>
      </c>
      <c r="D22" s="159">
        <v>201.3</v>
      </c>
    </row>
    <row r="23" spans="1:4" ht="18" customHeight="1" x14ac:dyDescent="0.2">
      <c r="A23" s="158">
        <v>6238</v>
      </c>
      <c r="B23" s="160" t="s">
        <v>286</v>
      </c>
      <c r="C23" s="159">
        <v>68</v>
      </c>
      <c r="D23" s="158">
        <v>84.42</v>
      </c>
    </row>
    <row r="24" spans="1:4" ht="18" customHeight="1" x14ac:dyDescent="0.2">
      <c r="A24" s="158">
        <v>6499</v>
      </c>
      <c r="B24" s="160" t="s">
        <v>203</v>
      </c>
      <c r="C24" s="159">
        <v>80</v>
      </c>
      <c r="D24" s="159">
        <v>101.3</v>
      </c>
    </row>
    <row r="25" spans="1:4" ht="18" customHeight="1" x14ac:dyDescent="0.2">
      <c r="A25" s="158">
        <v>2295</v>
      </c>
      <c r="B25" s="160" t="s">
        <v>309</v>
      </c>
      <c r="C25" s="159">
        <v>120</v>
      </c>
      <c r="D25" s="159">
        <v>155.84</v>
      </c>
    </row>
    <row r="26" spans="1:4" ht="18" customHeight="1" x14ac:dyDescent="0.2">
      <c r="A26" s="158">
        <v>1381</v>
      </c>
      <c r="B26" s="160" t="s">
        <v>202</v>
      </c>
      <c r="C26" s="159">
        <v>109.2</v>
      </c>
      <c r="D26" s="159"/>
    </row>
    <row r="27" spans="1:4" ht="18" customHeight="1" x14ac:dyDescent="0.2">
      <c r="A27" s="158">
        <v>1390</v>
      </c>
      <c r="B27" s="160" t="s">
        <v>201</v>
      </c>
      <c r="C27" s="159">
        <v>9.5</v>
      </c>
      <c r="D27" s="159"/>
    </row>
    <row r="28" spans="1:4" ht="18" customHeight="1" x14ac:dyDescent="0.2">
      <c r="A28" s="158">
        <v>2180</v>
      </c>
      <c r="B28" s="160" t="s">
        <v>200</v>
      </c>
      <c r="C28" s="159">
        <v>240</v>
      </c>
      <c r="D28" s="159"/>
    </row>
    <row r="29" spans="1:4" ht="18" customHeight="1" x14ac:dyDescent="0.2">
      <c r="A29" s="158"/>
      <c r="B29" s="160" t="s">
        <v>482</v>
      </c>
      <c r="C29" s="159">
        <v>201.6</v>
      </c>
      <c r="D29" s="158"/>
    </row>
    <row r="30" spans="1:4" ht="18" customHeight="1" x14ac:dyDescent="0.2">
      <c r="A30" s="158"/>
      <c r="B30" s="160" t="s">
        <v>329</v>
      </c>
      <c r="C30" s="159">
        <v>142.80000000000001</v>
      </c>
      <c r="D30" s="158"/>
    </row>
    <row r="31" spans="1:4" ht="18" customHeight="1" x14ac:dyDescent="0.2">
      <c r="A31" s="158"/>
      <c r="B31" s="160" t="s">
        <v>484</v>
      </c>
      <c r="C31" s="159">
        <v>140</v>
      </c>
      <c r="D31" s="158"/>
    </row>
    <row r="32" spans="1:4" ht="18" customHeight="1" x14ac:dyDescent="0.2">
      <c r="A32" s="158"/>
      <c r="B32" s="160" t="s">
        <v>483</v>
      </c>
      <c r="C32" s="159">
        <v>17</v>
      </c>
      <c r="D32" s="158"/>
    </row>
    <row r="33" spans="1:4" ht="18" customHeight="1" x14ac:dyDescent="0.2">
      <c r="A33" s="158"/>
      <c r="B33" s="160" t="s">
        <v>332</v>
      </c>
      <c r="C33" s="159">
        <v>12</v>
      </c>
      <c r="D33" s="158"/>
    </row>
    <row r="34" spans="1:4" ht="18" customHeight="1" x14ac:dyDescent="0.2">
      <c r="A34" s="158"/>
      <c r="B34" s="160" t="s">
        <v>333</v>
      </c>
      <c r="C34" s="159">
        <v>16.5</v>
      </c>
      <c r="D34" s="158"/>
    </row>
    <row r="35" spans="1:4" ht="18" customHeight="1" x14ac:dyDescent="0.2">
      <c r="A35" s="158"/>
      <c r="B35" s="160" t="s">
        <v>347</v>
      </c>
      <c r="C35" s="159">
        <v>170</v>
      </c>
      <c r="D35" s="158"/>
    </row>
    <row r="36" spans="1:4" ht="18" customHeight="1" x14ac:dyDescent="0.2"/>
    <row r="37" spans="1:4" ht="18" customHeight="1" x14ac:dyDescent="0.2"/>
    <row r="38" spans="1:4" ht="18" customHeight="1" x14ac:dyDescent="0.2"/>
    <row r="39" spans="1:4" ht="17.25" customHeight="1" x14ac:dyDescent="0.2"/>
  </sheetData>
  <mergeCells count="1">
    <mergeCell ref="A1:B1"/>
  </mergeCells>
  <pageMargins left="0.75" right="0.75" top="1" bottom="1" header="0.5" footer="0.5"/>
  <pageSetup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O103"/>
  <sheetViews>
    <sheetView view="pageBreakPreview" zoomScale="25" zoomScaleNormal="25" zoomScaleSheetLayoutView="25" workbookViewId="0">
      <selection activeCell="A9" sqref="A9"/>
    </sheetView>
  </sheetViews>
  <sheetFormatPr defaultColWidth="29.42578125" defaultRowHeight="60" customHeight="1" x14ac:dyDescent="0.65"/>
  <cols>
    <col min="1" max="1" width="26.42578125" style="170" bestFit="1" customWidth="1"/>
    <col min="2" max="2" width="255.42578125" style="168" customWidth="1"/>
    <col min="3" max="3" width="74.7109375" style="170" customWidth="1"/>
    <col min="4" max="4" width="28.7109375" style="168" customWidth="1"/>
    <col min="5" max="5" width="28.7109375" style="169" customWidth="1"/>
    <col min="6" max="7" width="29.42578125" style="168"/>
    <col min="8" max="10" width="0" style="168" hidden="1" customWidth="1"/>
    <col min="11" max="20" width="29.42578125" style="168"/>
    <col min="21" max="23" width="0" style="168" hidden="1" customWidth="1"/>
    <col min="24" max="16384" width="29.42578125" style="168"/>
  </cols>
  <sheetData>
    <row r="1" spans="1:15" ht="60" customHeight="1" x14ac:dyDescent="0.65">
      <c r="A1" s="183" t="s">
        <v>94</v>
      </c>
      <c r="B1" s="633" t="s">
        <v>220</v>
      </c>
      <c r="C1" s="184"/>
      <c r="D1" s="183"/>
      <c r="E1" s="182" t="s">
        <v>91</v>
      </c>
    </row>
    <row r="2" spans="1:15" ht="60" customHeight="1" x14ac:dyDescent="0.65">
      <c r="A2" s="180" t="s">
        <v>90</v>
      </c>
      <c r="B2" s="634"/>
      <c r="C2" s="181"/>
      <c r="D2" s="180" t="s">
        <v>89</v>
      </c>
      <c r="E2" s="179" t="s">
        <v>88</v>
      </c>
    </row>
    <row r="3" spans="1:15" ht="60" customHeight="1" x14ac:dyDescent="0.7">
      <c r="A3" s="647" t="s">
        <v>219</v>
      </c>
      <c r="B3" s="648"/>
      <c r="C3" s="648"/>
      <c r="D3" s="648"/>
      <c r="E3" s="649"/>
    </row>
    <row r="4" spans="1:15" ht="60" customHeight="1" x14ac:dyDescent="0.8">
      <c r="A4" s="175">
        <v>1970</v>
      </c>
      <c r="B4" s="174" t="s">
        <v>502</v>
      </c>
      <c r="C4" s="178"/>
      <c r="D4" s="172">
        <v>155</v>
      </c>
      <c r="E4" s="172">
        <f>SUM(D4/0.77)</f>
        <v>201.2987012987013</v>
      </c>
      <c r="O4" s="380"/>
    </row>
    <row r="5" spans="1:15" ht="60" customHeight="1" x14ac:dyDescent="0.8">
      <c r="A5" s="175">
        <v>1971</v>
      </c>
      <c r="B5" s="174" t="s">
        <v>503</v>
      </c>
      <c r="C5" s="178"/>
      <c r="D5" s="172">
        <v>69.989999999999995</v>
      </c>
      <c r="E5" s="172">
        <f>SUM(D5/0.77)</f>
        <v>90.896103896103881</v>
      </c>
    </row>
    <row r="6" spans="1:15" ht="60" customHeight="1" x14ac:dyDescent="0.8">
      <c r="A6" s="175">
        <v>1978</v>
      </c>
      <c r="B6" s="260" t="s">
        <v>504</v>
      </c>
      <c r="C6" s="178"/>
      <c r="D6" s="172">
        <v>69.989999999999995</v>
      </c>
      <c r="E6" s="172">
        <v>90.9</v>
      </c>
    </row>
    <row r="7" spans="1:15" ht="60" customHeight="1" x14ac:dyDescent="0.7">
      <c r="A7" s="650" t="s">
        <v>287</v>
      </c>
      <c r="B7" s="651"/>
      <c r="C7" s="651"/>
      <c r="D7" s="651"/>
      <c r="E7" s="652"/>
    </row>
    <row r="8" spans="1:15" ht="60" customHeight="1" x14ac:dyDescent="0.65">
      <c r="A8" s="252">
        <v>6634</v>
      </c>
      <c r="B8" s="248" t="s">
        <v>307</v>
      </c>
      <c r="C8" s="247"/>
      <c r="D8" s="177">
        <v>175</v>
      </c>
      <c r="E8" s="177">
        <f t="shared" ref="E8:E9" si="0">SUM(D8/0.77)</f>
        <v>227.27272727272728</v>
      </c>
    </row>
    <row r="9" spans="1:15" ht="60" customHeight="1" x14ac:dyDescent="0.65">
      <c r="A9" s="252">
        <v>6635</v>
      </c>
      <c r="B9" s="248" t="s">
        <v>308</v>
      </c>
      <c r="C9" s="247"/>
      <c r="D9" s="177">
        <v>80</v>
      </c>
      <c r="E9" s="177">
        <f t="shared" si="0"/>
        <v>103.8961038961039</v>
      </c>
    </row>
    <row r="10" spans="1:15" ht="60" customHeight="1" x14ac:dyDescent="0.65">
      <c r="A10" s="252">
        <v>6671</v>
      </c>
      <c r="B10" s="248" t="s">
        <v>524</v>
      </c>
      <c r="C10" s="247"/>
      <c r="D10" s="177">
        <v>100</v>
      </c>
      <c r="E10" s="177">
        <v>129.87</v>
      </c>
    </row>
    <row r="11" spans="1:15" ht="60" customHeight="1" x14ac:dyDescent="0.8">
      <c r="A11" s="175">
        <v>6630</v>
      </c>
      <c r="B11" s="174" t="s">
        <v>288</v>
      </c>
      <c r="C11" s="178"/>
      <c r="D11" s="172">
        <v>175</v>
      </c>
      <c r="E11" s="172">
        <f t="shared" ref="E11:E18" si="1">SUM(D11/0.77)</f>
        <v>227.27272727272728</v>
      </c>
    </row>
    <row r="12" spans="1:15" ht="60" customHeight="1" x14ac:dyDescent="0.8">
      <c r="A12" s="175">
        <v>6631</v>
      </c>
      <c r="B12" s="174" t="s">
        <v>289</v>
      </c>
      <c r="C12" s="178"/>
      <c r="D12" s="172">
        <v>80</v>
      </c>
      <c r="E12" s="172">
        <f t="shared" si="1"/>
        <v>103.8961038961039</v>
      </c>
    </row>
    <row r="13" spans="1:15" ht="60" customHeight="1" x14ac:dyDescent="0.8">
      <c r="A13" s="175">
        <v>6632</v>
      </c>
      <c r="B13" s="174" t="s">
        <v>290</v>
      </c>
      <c r="C13" s="178"/>
      <c r="D13" s="172">
        <v>165</v>
      </c>
      <c r="E13" s="172">
        <f t="shared" si="1"/>
        <v>214.28571428571428</v>
      </c>
    </row>
    <row r="14" spans="1:15" ht="60" customHeight="1" x14ac:dyDescent="0.8">
      <c r="A14" s="175">
        <v>6633</v>
      </c>
      <c r="B14" s="174" t="s">
        <v>291</v>
      </c>
      <c r="C14" s="178"/>
      <c r="D14" s="172">
        <v>70</v>
      </c>
      <c r="E14" s="172">
        <f t="shared" si="1"/>
        <v>90.909090909090907</v>
      </c>
    </row>
    <row r="15" spans="1:15" ht="60" customHeight="1" x14ac:dyDescent="0.8">
      <c r="A15" s="175">
        <v>6662</v>
      </c>
      <c r="B15" s="174" t="s">
        <v>490</v>
      </c>
      <c r="C15" s="178"/>
      <c r="D15" s="172">
        <v>170</v>
      </c>
      <c r="E15" s="172">
        <f t="shared" si="1"/>
        <v>220.77922077922076</v>
      </c>
    </row>
    <row r="16" spans="1:15" ht="60" customHeight="1" x14ac:dyDescent="0.8">
      <c r="A16" s="175">
        <v>6666</v>
      </c>
      <c r="B16" s="174" t="s">
        <v>324</v>
      </c>
      <c r="C16" s="178"/>
      <c r="D16" s="172">
        <v>75</v>
      </c>
      <c r="E16" s="172">
        <f t="shared" si="1"/>
        <v>97.402597402597394</v>
      </c>
    </row>
    <row r="17" spans="1:5" s="176" customFormat="1" ht="60" customHeight="1" x14ac:dyDescent="0.8">
      <c r="A17" s="175">
        <v>6660</v>
      </c>
      <c r="B17" s="174" t="s">
        <v>298</v>
      </c>
      <c r="C17" s="178"/>
      <c r="D17" s="172">
        <v>175</v>
      </c>
      <c r="E17" s="172">
        <f t="shared" si="1"/>
        <v>227.27272727272728</v>
      </c>
    </row>
    <row r="18" spans="1:5" s="176" customFormat="1" ht="60" customHeight="1" x14ac:dyDescent="0.8">
      <c r="A18" s="175">
        <v>6661</v>
      </c>
      <c r="B18" s="174" t="s">
        <v>292</v>
      </c>
      <c r="C18" s="178"/>
      <c r="D18" s="172">
        <v>80</v>
      </c>
      <c r="E18" s="172">
        <f t="shared" si="1"/>
        <v>103.8961038961039</v>
      </c>
    </row>
    <row r="19" spans="1:5" s="176" customFormat="1" ht="60" customHeight="1" x14ac:dyDescent="0.65">
      <c r="A19" s="252">
        <v>6672</v>
      </c>
      <c r="B19" s="248" t="s">
        <v>500</v>
      </c>
      <c r="C19" s="247"/>
      <c r="D19" s="177">
        <v>175</v>
      </c>
      <c r="E19" s="172">
        <f>SUM(D19/0.77)</f>
        <v>227.27272727272728</v>
      </c>
    </row>
    <row r="20" spans="1:5" s="176" customFormat="1" ht="60" customHeight="1" x14ac:dyDescent="0.65">
      <c r="A20" s="252">
        <v>6673</v>
      </c>
      <c r="B20" s="248" t="s">
        <v>501</v>
      </c>
      <c r="C20" s="247"/>
      <c r="D20" s="177">
        <v>80</v>
      </c>
      <c r="E20" s="177">
        <v>103.9</v>
      </c>
    </row>
    <row r="21" spans="1:5" s="176" customFormat="1" ht="60" customHeight="1" x14ac:dyDescent="0.7">
      <c r="A21" s="635" t="s">
        <v>218</v>
      </c>
      <c r="B21" s="636"/>
      <c r="C21" s="636"/>
      <c r="D21" s="636"/>
      <c r="E21" s="637"/>
    </row>
    <row r="22" spans="1:5" s="176" customFormat="1" ht="60" customHeight="1" x14ac:dyDescent="0.65">
      <c r="A22" s="175">
        <v>6435</v>
      </c>
      <c r="B22" s="174" t="s">
        <v>525</v>
      </c>
      <c r="C22" s="238"/>
      <c r="D22" s="172">
        <v>227</v>
      </c>
      <c r="E22" s="172">
        <f t="shared" ref="E22:E30" si="2">SUM(D22/0.77)</f>
        <v>294.80519480519479</v>
      </c>
    </row>
    <row r="23" spans="1:5" s="176" customFormat="1" ht="60" customHeight="1" x14ac:dyDescent="0.65">
      <c r="A23" s="175">
        <v>6436</v>
      </c>
      <c r="B23" s="174" t="s">
        <v>526</v>
      </c>
      <c r="C23" s="238"/>
      <c r="D23" s="172">
        <v>97</v>
      </c>
      <c r="E23" s="172">
        <f t="shared" si="2"/>
        <v>125.97402597402598</v>
      </c>
    </row>
    <row r="24" spans="1:5" s="176" customFormat="1" ht="60" customHeight="1" x14ac:dyDescent="0.65">
      <c r="A24" s="175">
        <v>6451</v>
      </c>
      <c r="B24" s="174" t="s">
        <v>505</v>
      </c>
      <c r="C24" s="238"/>
      <c r="D24" s="172">
        <v>72</v>
      </c>
      <c r="E24" s="172">
        <f t="shared" si="2"/>
        <v>93.506493506493499</v>
      </c>
    </row>
    <row r="25" spans="1:5" s="176" customFormat="1" ht="60" customHeight="1" x14ac:dyDescent="0.65">
      <c r="A25" s="175">
        <v>6422</v>
      </c>
      <c r="B25" s="174" t="s">
        <v>506</v>
      </c>
      <c r="C25" s="238"/>
      <c r="D25" s="172">
        <v>169</v>
      </c>
      <c r="E25" s="172">
        <f t="shared" si="2"/>
        <v>219.48051948051946</v>
      </c>
    </row>
    <row r="26" spans="1:5" s="176" customFormat="1" ht="60" customHeight="1" x14ac:dyDescent="0.65">
      <c r="A26" s="175">
        <v>6423</v>
      </c>
      <c r="B26" s="174" t="s">
        <v>507</v>
      </c>
      <c r="C26" s="238"/>
      <c r="D26" s="172">
        <v>72</v>
      </c>
      <c r="E26" s="172">
        <f t="shared" si="2"/>
        <v>93.506493506493499</v>
      </c>
    </row>
    <row r="27" spans="1:5" s="176" customFormat="1" ht="60" customHeight="1" x14ac:dyDescent="0.65">
      <c r="A27" s="175">
        <v>6420</v>
      </c>
      <c r="B27" s="174" t="s">
        <v>527</v>
      </c>
      <c r="C27" s="238"/>
      <c r="D27" s="172">
        <v>160</v>
      </c>
      <c r="E27" s="172">
        <f t="shared" si="2"/>
        <v>207.79220779220779</v>
      </c>
    </row>
    <row r="28" spans="1:5" s="176" customFormat="1" ht="60" customHeight="1" x14ac:dyDescent="0.65">
      <c r="A28" s="175">
        <v>6421</v>
      </c>
      <c r="B28" s="174" t="s">
        <v>528</v>
      </c>
      <c r="C28" s="238"/>
      <c r="D28" s="172">
        <v>68</v>
      </c>
      <c r="E28" s="172">
        <f t="shared" si="2"/>
        <v>88.311688311688314</v>
      </c>
    </row>
    <row r="29" spans="1:5" s="176" customFormat="1" ht="60" customHeight="1" x14ac:dyDescent="0.65">
      <c r="A29" s="175">
        <v>6412</v>
      </c>
      <c r="B29" s="174" t="s">
        <v>529</v>
      </c>
      <c r="C29" s="238"/>
      <c r="D29" s="172">
        <v>175</v>
      </c>
      <c r="E29" s="172">
        <f t="shared" si="2"/>
        <v>227.27272727272728</v>
      </c>
    </row>
    <row r="30" spans="1:5" s="176" customFormat="1" ht="60" customHeight="1" x14ac:dyDescent="0.65">
      <c r="A30" s="175">
        <v>6413</v>
      </c>
      <c r="B30" s="174" t="s">
        <v>530</v>
      </c>
      <c r="C30" s="238"/>
      <c r="D30" s="172">
        <v>76</v>
      </c>
      <c r="E30" s="172">
        <f t="shared" si="2"/>
        <v>98.701298701298697</v>
      </c>
    </row>
    <row r="31" spans="1:5" s="176" customFormat="1" ht="60" customHeight="1" x14ac:dyDescent="0.65">
      <c r="A31" s="175">
        <v>6430</v>
      </c>
      <c r="B31" s="174" t="s">
        <v>531</v>
      </c>
      <c r="C31" s="278"/>
      <c r="D31" s="172">
        <v>175</v>
      </c>
      <c r="E31" s="172">
        <f>SUM(D31/0.77)</f>
        <v>227.27272727272728</v>
      </c>
    </row>
    <row r="32" spans="1:5" s="176" customFormat="1" ht="60" customHeight="1" x14ac:dyDescent="0.65">
      <c r="A32" s="175">
        <v>6431</v>
      </c>
      <c r="B32" s="174" t="s">
        <v>532</v>
      </c>
      <c r="C32" s="278"/>
      <c r="D32" s="172">
        <v>76</v>
      </c>
      <c r="E32" s="172">
        <f>SUM(D32/0.77)</f>
        <v>98.701298701298697</v>
      </c>
    </row>
    <row r="33" spans="1:5" s="176" customFormat="1" ht="60" customHeight="1" x14ac:dyDescent="0.65">
      <c r="A33" s="175">
        <v>6442</v>
      </c>
      <c r="B33" s="174" t="s">
        <v>336</v>
      </c>
      <c r="C33" s="238"/>
      <c r="D33" s="172">
        <v>175</v>
      </c>
      <c r="E33" s="172">
        <f>SUM(D33/0.77)</f>
        <v>227.27272727272728</v>
      </c>
    </row>
    <row r="34" spans="1:5" ht="60" customHeight="1" x14ac:dyDescent="0.65">
      <c r="A34" s="175">
        <v>6443</v>
      </c>
      <c r="B34" s="174" t="s">
        <v>337</v>
      </c>
      <c r="C34" s="238"/>
      <c r="D34" s="172">
        <v>76</v>
      </c>
      <c r="E34" s="172">
        <f>SUM(D34/0.77)</f>
        <v>98.701298701298697</v>
      </c>
    </row>
    <row r="35" spans="1:5" ht="60" customHeight="1" x14ac:dyDescent="0.7">
      <c r="A35" s="638" t="s">
        <v>217</v>
      </c>
      <c r="B35" s="639"/>
      <c r="C35" s="639"/>
      <c r="D35" s="639"/>
      <c r="E35" s="640"/>
    </row>
    <row r="36" spans="1:5" ht="60" customHeight="1" x14ac:dyDescent="0.65">
      <c r="A36" s="175">
        <v>6272</v>
      </c>
      <c r="B36" s="174" t="s">
        <v>508</v>
      </c>
      <c r="C36" s="173"/>
      <c r="D36" s="172">
        <v>220</v>
      </c>
      <c r="E36" s="172">
        <f>SUM(D36/0.77)</f>
        <v>285.71428571428572</v>
      </c>
    </row>
    <row r="37" spans="1:5" ht="60" customHeight="1" x14ac:dyDescent="0.65">
      <c r="A37" s="175">
        <v>6273</v>
      </c>
      <c r="B37" s="174" t="s">
        <v>509</v>
      </c>
      <c r="C37" s="173"/>
      <c r="D37" s="172">
        <v>100</v>
      </c>
      <c r="E37" s="172">
        <f>SUM(D37/0.77)</f>
        <v>129.87012987012986</v>
      </c>
    </row>
    <row r="38" spans="1:5" ht="60" customHeight="1" x14ac:dyDescent="0.65">
      <c r="A38" s="175">
        <v>6914</v>
      </c>
      <c r="B38" s="174" t="s">
        <v>650</v>
      </c>
      <c r="C38" s="173"/>
      <c r="D38" s="172">
        <v>70</v>
      </c>
      <c r="E38" s="172">
        <f>SUM(D38/0.77)</f>
        <v>90.909090909090907</v>
      </c>
    </row>
    <row r="39" spans="1:5" ht="60" customHeight="1" x14ac:dyDescent="0.65">
      <c r="A39" s="175">
        <v>6918</v>
      </c>
      <c r="B39" s="174" t="s">
        <v>649</v>
      </c>
      <c r="C39" s="173"/>
      <c r="D39" s="172">
        <v>80</v>
      </c>
      <c r="E39" s="172">
        <f>SUM(D39/0.77)</f>
        <v>103.8961038961039</v>
      </c>
    </row>
    <row r="40" spans="1:5" ht="60" customHeight="1" x14ac:dyDescent="0.65">
      <c r="A40" s="175">
        <v>6260</v>
      </c>
      <c r="B40" s="174" t="s">
        <v>533</v>
      </c>
      <c r="C40" s="173"/>
      <c r="D40" s="172">
        <v>160</v>
      </c>
      <c r="E40" s="172">
        <f t="shared" ref="E40:E48" si="3">SUM(D40/0.77)</f>
        <v>207.79220779220779</v>
      </c>
    </row>
    <row r="41" spans="1:5" ht="60" customHeight="1" x14ac:dyDescent="0.65">
      <c r="A41" s="175">
        <v>6261</v>
      </c>
      <c r="B41" s="174" t="s">
        <v>534</v>
      </c>
      <c r="C41" s="173"/>
      <c r="D41" s="172">
        <v>68</v>
      </c>
      <c r="E41" s="172">
        <f t="shared" si="3"/>
        <v>88.311688311688314</v>
      </c>
    </row>
    <row r="42" spans="1:5" ht="60" customHeight="1" x14ac:dyDescent="0.65">
      <c r="A42" s="175">
        <v>6262</v>
      </c>
      <c r="B42" s="174" t="s">
        <v>510</v>
      </c>
      <c r="C42" s="173"/>
      <c r="D42" s="172">
        <v>170</v>
      </c>
      <c r="E42" s="172">
        <f t="shared" si="3"/>
        <v>220.77922077922076</v>
      </c>
    </row>
    <row r="43" spans="1:5" ht="60" customHeight="1" x14ac:dyDescent="0.65">
      <c r="A43" s="175">
        <v>6263</v>
      </c>
      <c r="B43" s="174" t="s">
        <v>511</v>
      </c>
      <c r="C43" s="173"/>
      <c r="D43" s="172">
        <v>70</v>
      </c>
      <c r="E43" s="172">
        <f t="shared" si="3"/>
        <v>90.909090909090907</v>
      </c>
    </row>
    <row r="44" spans="1:5" ht="60" customHeight="1" x14ac:dyDescent="0.65">
      <c r="A44" s="175">
        <v>6318</v>
      </c>
      <c r="B44" s="174" t="s">
        <v>652</v>
      </c>
      <c r="C44" s="173"/>
      <c r="D44" s="172">
        <v>175</v>
      </c>
      <c r="E44" s="172">
        <f t="shared" si="3"/>
        <v>227.27272727272728</v>
      </c>
    </row>
    <row r="45" spans="1:5" ht="60" customHeight="1" x14ac:dyDescent="0.65">
      <c r="A45" s="175">
        <v>6319</v>
      </c>
      <c r="B45" s="174" t="s">
        <v>653</v>
      </c>
      <c r="C45" s="173"/>
      <c r="D45" s="172">
        <v>75</v>
      </c>
      <c r="E45" s="172">
        <f t="shared" si="3"/>
        <v>97.402597402597394</v>
      </c>
    </row>
    <row r="46" spans="1:5" ht="60" customHeight="1" x14ac:dyDescent="0.65">
      <c r="A46" s="175">
        <v>6300</v>
      </c>
      <c r="B46" s="174" t="s">
        <v>512</v>
      </c>
      <c r="C46" s="173"/>
      <c r="D46" s="172">
        <v>105</v>
      </c>
      <c r="E46" s="172">
        <f t="shared" si="3"/>
        <v>136.36363636363637</v>
      </c>
    </row>
    <row r="47" spans="1:5" ht="60" customHeight="1" x14ac:dyDescent="0.65">
      <c r="A47" s="175">
        <v>6264</v>
      </c>
      <c r="B47" s="174" t="s">
        <v>513</v>
      </c>
      <c r="C47" s="173"/>
      <c r="D47" s="172">
        <v>180</v>
      </c>
      <c r="E47" s="172">
        <f t="shared" si="3"/>
        <v>233.76623376623377</v>
      </c>
    </row>
    <row r="48" spans="1:5" ht="60" customHeight="1" x14ac:dyDescent="0.65">
      <c r="A48" s="175">
        <v>6265</v>
      </c>
      <c r="B48" s="174" t="s">
        <v>514</v>
      </c>
      <c r="C48" s="173"/>
      <c r="D48" s="172">
        <v>80</v>
      </c>
      <c r="E48" s="172">
        <f t="shared" si="3"/>
        <v>103.8961038961039</v>
      </c>
    </row>
    <row r="49" spans="1:5" ht="60" customHeight="1" x14ac:dyDescent="0.65">
      <c r="A49" s="175">
        <v>6916</v>
      </c>
      <c r="B49" s="174" t="s">
        <v>648</v>
      </c>
      <c r="C49" s="173"/>
      <c r="D49" s="172">
        <v>75</v>
      </c>
      <c r="E49" s="172">
        <f>SUM(D49/0.77)</f>
        <v>97.402597402597394</v>
      </c>
    </row>
    <row r="50" spans="1:5" ht="60" customHeight="1" x14ac:dyDescent="0.7">
      <c r="A50" s="641" t="s">
        <v>216</v>
      </c>
      <c r="B50" s="642"/>
      <c r="C50" s="642"/>
      <c r="D50" s="642"/>
      <c r="E50" s="643"/>
    </row>
    <row r="51" spans="1:5" ht="60" customHeight="1" x14ac:dyDescent="0.65">
      <c r="A51" s="175">
        <v>6473</v>
      </c>
      <c r="B51" s="174" t="s">
        <v>515</v>
      </c>
      <c r="C51" s="266"/>
      <c r="D51" s="172">
        <v>99.99</v>
      </c>
      <c r="E51" s="172">
        <f t="shared" ref="E51:E56" si="4">SUM(D51/0.77)</f>
        <v>129.85714285714286</v>
      </c>
    </row>
    <row r="52" spans="1:5" ht="60" customHeight="1" x14ac:dyDescent="0.65">
      <c r="A52" s="175">
        <v>6493</v>
      </c>
      <c r="B52" s="174" t="s">
        <v>651</v>
      </c>
      <c r="C52" s="266"/>
      <c r="D52" s="172">
        <v>99.99</v>
      </c>
      <c r="E52" s="172">
        <f>SUM(D52/0.77)</f>
        <v>129.85714285714286</v>
      </c>
    </row>
    <row r="53" spans="1:5" ht="60" customHeight="1" x14ac:dyDescent="0.65">
      <c r="A53" s="175">
        <v>6470</v>
      </c>
      <c r="B53" s="174" t="s">
        <v>535</v>
      </c>
      <c r="C53" s="266"/>
      <c r="D53" s="172">
        <v>180</v>
      </c>
      <c r="E53" s="172">
        <f t="shared" si="4"/>
        <v>233.76623376623377</v>
      </c>
    </row>
    <row r="54" spans="1:5" ht="60" customHeight="1" x14ac:dyDescent="0.65">
      <c r="A54" s="175">
        <v>6471</v>
      </c>
      <c r="B54" s="174" t="s">
        <v>536</v>
      </c>
      <c r="C54" s="266"/>
      <c r="D54" s="172">
        <v>84</v>
      </c>
      <c r="E54" s="172">
        <f t="shared" si="4"/>
        <v>109.09090909090909</v>
      </c>
    </row>
    <row r="55" spans="1:5" ht="60" customHeight="1" x14ac:dyDescent="0.65">
      <c r="A55" s="175">
        <v>6484</v>
      </c>
      <c r="B55" s="174" t="s">
        <v>516</v>
      </c>
      <c r="C55" s="266"/>
      <c r="D55" s="172">
        <v>84</v>
      </c>
      <c r="E55" s="172">
        <f>SUM(D55/0.77)</f>
        <v>109.09090909090909</v>
      </c>
    </row>
    <row r="56" spans="1:5" ht="60" customHeight="1" x14ac:dyDescent="0.65">
      <c r="A56" s="175">
        <v>6469</v>
      </c>
      <c r="B56" s="174" t="s">
        <v>517</v>
      </c>
      <c r="C56" s="266"/>
      <c r="D56" s="172">
        <v>99</v>
      </c>
      <c r="E56" s="172">
        <f t="shared" si="4"/>
        <v>128.57142857142856</v>
      </c>
    </row>
    <row r="57" spans="1:5" ht="60" customHeight="1" x14ac:dyDescent="0.7">
      <c r="A57" s="644" t="s">
        <v>443</v>
      </c>
      <c r="B57" s="645"/>
      <c r="C57" s="645"/>
      <c r="D57" s="645"/>
      <c r="E57" s="646"/>
    </row>
    <row r="58" spans="1:5" ht="60" customHeight="1" x14ac:dyDescent="0.65">
      <c r="A58" s="175">
        <v>6215</v>
      </c>
      <c r="B58" s="174" t="s">
        <v>537</v>
      </c>
      <c r="C58" s="173"/>
      <c r="D58" s="172">
        <v>92</v>
      </c>
      <c r="E58" s="172">
        <f t="shared" ref="E58:E66" si="5">SUM(D58/0.77)</f>
        <v>119.48051948051948</v>
      </c>
    </row>
    <row r="59" spans="1:5" ht="60" customHeight="1" x14ac:dyDescent="0.65">
      <c r="A59" s="175">
        <v>6208</v>
      </c>
      <c r="B59" s="174" t="s">
        <v>518</v>
      </c>
      <c r="C59" s="173"/>
      <c r="D59" s="172">
        <v>125</v>
      </c>
      <c r="E59" s="172">
        <f t="shared" si="5"/>
        <v>162.33766233766232</v>
      </c>
    </row>
    <row r="60" spans="1:5" ht="60" customHeight="1" x14ac:dyDescent="0.65">
      <c r="A60" s="175">
        <v>6209</v>
      </c>
      <c r="B60" s="174" t="s">
        <v>519</v>
      </c>
      <c r="C60" s="173"/>
      <c r="D60" s="172">
        <v>52</v>
      </c>
      <c r="E60" s="172">
        <f t="shared" si="5"/>
        <v>67.532467532467535</v>
      </c>
    </row>
    <row r="61" spans="1:5" ht="60" customHeight="1" x14ac:dyDescent="0.65">
      <c r="A61" s="175">
        <v>6210</v>
      </c>
      <c r="B61" s="174" t="s">
        <v>538</v>
      </c>
      <c r="C61" s="173"/>
      <c r="D61" s="172">
        <v>163</v>
      </c>
      <c r="E61" s="172">
        <f t="shared" si="5"/>
        <v>211.68831168831167</v>
      </c>
    </row>
    <row r="62" spans="1:5" ht="60" customHeight="1" x14ac:dyDescent="0.65">
      <c r="A62" s="175">
        <v>6211</v>
      </c>
      <c r="B62" s="174" t="s">
        <v>539</v>
      </c>
      <c r="C62" s="173"/>
      <c r="D62" s="172">
        <v>69</v>
      </c>
      <c r="E62" s="172">
        <f t="shared" si="5"/>
        <v>89.610389610389603</v>
      </c>
    </row>
    <row r="63" spans="1:5" ht="60" customHeight="1" x14ac:dyDescent="0.65">
      <c r="A63" s="175">
        <v>6200</v>
      </c>
      <c r="B63" s="174" t="s">
        <v>540</v>
      </c>
      <c r="C63" s="173"/>
      <c r="D63" s="172">
        <v>130</v>
      </c>
      <c r="E63" s="172">
        <f t="shared" si="5"/>
        <v>168.83116883116884</v>
      </c>
    </row>
    <row r="64" spans="1:5" ht="60" customHeight="1" x14ac:dyDescent="0.65">
      <c r="A64" s="175">
        <v>6201</v>
      </c>
      <c r="B64" s="174" t="s">
        <v>541</v>
      </c>
      <c r="C64" s="173"/>
      <c r="D64" s="172">
        <v>62</v>
      </c>
      <c r="E64" s="172">
        <f t="shared" si="5"/>
        <v>80.519480519480524</v>
      </c>
    </row>
    <row r="65" spans="1:5" ht="60" customHeight="1" x14ac:dyDescent="0.65">
      <c r="A65" s="175">
        <v>6212</v>
      </c>
      <c r="B65" s="174" t="s">
        <v>542</v>
      </c>
      <c r="C65" s="173"/>
      <c r="D65" s="172">
        <v>163</v>
      </c>
      <c r="E65" s="172">
        <f t="shared" si="5"/>
        <v>211.68831168831167</v>
      </c>
    </row>
    <row r="66" spans="1:5" ht="60" customHeight="1" x14ac:dyDescent="0.65">
      <c r="A66" s="175">
        <v>6213</v>
      </c>
      <c r="B66" s="174" t="s">
        <v>543</v>
      </c>
      <c r="C66" s="173"/>
      <c r="D66" s="172">
        <v>69</v>
      </c>
      <c r="E66" s="172">
        <f t="shared" si="5"/>
        <v>89.610389610389603</v>
      </c>
    </row>
    <row r="67" spans="1:5" ht="60" customHeight="1" x14ac:dyDescent="0.65">
      <c r="A67" s="175">
        <v>6220</v>
      </c>
      <c r="B67" s="174" t="s">
        <v>520</v>
      </c>
      <c r="C67" s="374"/>
      <c r="D67" s="172">
        <v>163</v>
      </c>
      <c r="E67" s="172">
        <v>211.69</v>
      </c>
    </row>
    <row r="68" spans="1:5" ht="64.900000000000006" customHeight="1" x14ac:dyDescent="0.65">
      <c r="A68" s="175">
        <v>6221</v>
      </c>
      <c r="B68" s="174" t="s">
        <v>521</v>
      </c>
      <c r="C68" s="374"/>
      <c r="D68" s="172">
        <v>69</v>
      </c>
      <c r="E68" s="172">
        <f>SUM(D68/0.77)</f>
        <v>89.610389610389603</v>
      </c>
    </row>
    <row r="69" spans="1:5" ht="60" customHeight="1" x14ac:dyDescent="0.65">
      <c r="A69" s="175">
        <v>6206</v>
      </c>
      <c r="B69" s="174" t="s">
        <v>544</v>
      </c>
      <c r="C69" s="173"/>
      <c r="D69" s="172">
        <v>175</v>
      </c>
      <c r="E69" s="172">
        <f>SUM(D69/0.77)</f>
        <v>227.27272727272728</v>
      </c>
    </row>
    <row r="70" spans="1:5" ht="60" customHeight="1" x14ac:dyDescent="0.65">
      <c r="A70" s="175">
        <v>6207</v>
      </c>
      <c r="B70" s="174" t="s">
        <v>545</v>
      </c>
      <c r="C70" s="173"/>
      <c r="D70" s="172">
        <v>74</v>
      </c>
      <c r="E70" s="172">
        <f>SUM(D70/0.77)</f>
        <v>96.103896103896105</v>
      </c>
    </row>
    <row r="71" spans="1:5" ht="60" customHeight="1" x14ac:dyDescent="0.7">
      <c r="A71" s="656" t="s">
        <v>444</v>
      </c>
      <c r="B71" s="657"/>
      <c r="C71" s="657"/>
      <c r="D71" s="657"/>
      <c r="E71" s="658"/>
    </row>
    <row r="72" spans="1:5" ht="60" customHeight="1" x14ac:dyDescent="0.65">
      <c r="A72" s="175">
        <v>6335</v>
      </c>
      <c r="B72" s="174" t="s">
        <v>522</v>
      </c>
      <c r="C72" s="173"/>
      <c r="D72" s="172">
        <v>68</v>
      </c>
      <c r="E72" s="172">
        <f t="shared" ref="E72:E77" si="6">SUM(D72/0.77)</f>
        <v>88.311688311688314</v>
      </c>
    </row>
    <row r="73" spans="1:5" ht="60" customHeight="1" x14ac:dyDescent="0.65">
      <c r="A73" s="175">
        <v>6331</v>
      </c>
      <c r="B73" s="174" t="s">
        <v>546</v>
      </c>
      <c r="C73" s="358"/>
      <c r="D73" s="172">
        <v>215</v>
      </c>
      <c r="E73" s="172">
        <f t="shared" si="6"/>
        <v>279.22077922077921</v>
      </c>
    </row>
    <row r="74" spans="1:5" ht="60" customHeight="1" x14ac:dyDescent="0.65">
      <c r="A74" s="175">
        <v>6332</v>
      </c>
      <c r="B74" s="174" t="s">
        <v>547</v>
      </c>
      <c r="C74" s="173"/>
      <c r="D74" s="172">
        <v>94</v>
      </c>
      <c r="E74" s="172">
        <f t="shared" si="6"/>
        <v>122.07792207792208</v>
      </c>
    </row>
    <row r="75" spans="1:5" ht="60" customHeight="1" x14ac:dyDescent="0.65">
      <c r="A75" s="175">
        <v>6337</v>
      </c>
      <c r="B75" s="174" t="s">
        <v>548</v>
      </c>
      <c r="C75" s="173"/>
      <c r="D75" s="172">
        <v>240</v>
      </c>
      <c r="E75" s="172">
        <f t="shared" si="6"/>
        <v>311.68831168831167</v>
      </c>
    </row>
    <row r="76" spans="1:5" ht="60" customHeight="1" x14ac:dyDescent="0.65">
      <c r="A76" s="269">
        <v>6338</v>
      </c>
      <c r="B76" s="655" t="s">
        <v>549</v>
      </c>
      <c r="C76" s="655"/>
      <c r="D76" s="270">
        <v>97</v>
      </c>
      <c r="E76" s="270">
        <f t="shared" si="6"/>
        <v>125.97402597402598</v>
      </c>
    </row>
    <row r="77" spans="1:5" ht="60" customHeight="1" x14ac:dyDescent="0.65">
      <c r="A77" s="269">
        <v>6330</v>
      </c>
      <c r="B77" s="653" t="s">
        <v>523</v>
      </c>
      <c r="C77" s="654"/>
      <c r="D77" s="270">
        <v>98</v>
      </c>
      <c r="E77" s="270">
        <f t="shared" si="6"/>
        <v>127.27272727272727</v>
      </c>
    </row>
    <row r="78" spans="1:5" ht="60" customHeight="1" x14ac:dyDescent="0.7">
      <c r="A78" s="659" t="s">
        <v>445</v>
      </c>
      <c r="B78" s="659"/>
      <c r="C78" s="659"/>
      <c r="D78" s="659"/>
      <c r="E78" s="659"/>
    </row>
    <row r="79" spans="1:5" ht="60" customHeight="1" x14ac:dyDescent="0.65">
      <c r="A79" s="269">
        <v>6860</v>
      </c>
      <c r="B79" s="655" t="s">
        <v>383</v>
      </c>
      <c r="C79" s="655"/>
      <c r="D79" s="270">
        <v>175</v>
      </c>
      <c r="E79" s="270">
        <f t="shared" ref="E79:E80" si="7">SUM(D79/0.77)</f>
        <v>227.27272727272728</v>
      </c>
    </row>
    <row r="80" spans="1:5" ht="60" customHeight="1" x14ac:dyDescent="0.65">
      <c r="A80" s="269">
        <v>6861</v>
      </c>
      <c r="B80" s="655" t="s">
        <v>384</v>
      </c>
      <c r="C80" s="655"/>
      <c r="D80" s="270">
        <v>75</v>
      </c>
      <c r="E80" s="270">
        <f t="shared" si="7"/>
        <v>97.402597402597394</v>
      </c>
    </row>
    <row r="81" spans="1:5" ht="60" customHeight="1" x14ac:dyDescent="0.65">
      <c r="A81" s="269">
        <v>6880</v>
      </c>
      <c r="B81" s="653" t="s">
        <v>615</v>
      </c>
      <c r="C81" s="654"/>
      <c r="D81" s="270">
        <v>160</v>
      </c>
      <c r="E81" s="270">
        <f>SUM(D81/0.77)</f>
        <v>207.79220779220779</v>
      </c>
    </row>
    <row r="82" spans="1:5" ht="60" customHeight="1" x14ac:dyDescent="0.65">
      <c r="A82" s="269">
        <v>6881</v>
      </c>
      <c r="B82" s="653" t="s">
        <v>616</v>
      </c>
      <c r="C82" s="654"/>
      <c r="D82" s="270">
        <v>70</v>
      </c>
      <c r="E82" s="270">
        <f>SUM(D82/0.77)</f>
        <v>90.909090909090907</v>
      </c>
    </row>
    <row r="90" spans="1:5" ht="60" customHeight="1" x14ac:dyDescent="0.65">
      <c r="A90" s="168"/>
      <c r="E90" s="168"/>
    </row>
    <row r="91" spans="1:5" ht="60" customHeight="1" x14ac:dyDescent="0.65">
      <c r="A91" s="168"/>
      <c r="E91" s="168"/>
    </row>
    <row r="92" spans="1:5" ht="60" customHeight="1" x14ac:dyDescent="0.65">
      <c r="A92" s="168"/>
      <c r="E92" s="168"/>
    </row>
    <row r="93" spans="1:5" ht="60" customHeight="1" x14ac:dyDescent="0.65">
      <c r="A93" s="168"/>
      <c r="E93" s="168"/>
    </row>
    <row r="94" spans="1:5" ht="60" customHeight="1" x14ac:dyDescent="0.65">
      <c r="A94" s="168"/>
      <c r="E94" s="168"/>
    </row>
    <row r="95" spans="1:5" ht="60" customHeight="1" x14ac:dyDescent="0.65">
      <c r="A95" s="168"/>
      <c r="E95" s="168"/>
    </row>
    <row r="96" spans="1:5" ht="60" customHeight="1" x14ac:dyDescent="0.65">
      <c r="A96" s="168"/>
      <c r="E96" s="168"/>
    </row>
    <row r="97" spans="1:5" ht="60" customHeight="1" x14ac:dyDescent="0.65">
      <c r="A97" s="168"/>
      <c r="E97" s="168"/>
    </row>
    <row r="98" spans="1:5" ht="60" customHeight="1" x14ac:dyDescent="0.65">
      <c r="A98" s="168"/>
      <c r="E98" s="168"/>
    </row>
    <row r="99" spans="1:5" ht="60" customHeight="1" x14ac:dyDescent="0.65">
      <c r="A99" s="168"/>
      <c r="E99" s="168"/>
    </row>
    <row r="100" spans="1:5" ht="60" customHeight="1" x14ac:dyDescent="0.65">
      <c r="A100" s="168"/>
      <c r="E100" s="168"/>
    </row>
    <row r="101" spans="1:5" ht="60" customHeight="1" x14ac:dyDescent="0.65">
      <c r="A101" s="168"/>
      <c r="E101" s="168"/>
    </row>
    <row r="102" spans="1:5" ht="60" customHeight="1" x14ac:dyDescent="0.65">
      <c r="A102" s="168"/>
      <c r="E102" s="168"/>
    </row>
    <row r="103" spans="1:5" ht="60" customHeight="1" x14ac:dyDescent="0.65">
      <c r="D103" s="171"/>
    </row>
  </sheetData>
  <mergeCells count="15">
    <mergeCell ref="B81:C81"/>
    <mergeCell ref="B82:C82"/>
    <mergeCell ref="B77:C77"/>
    <mergeCell ref="B76:C76"/>
    <mergeCell ref="A71:E71"/>
    <mergeCell ref="A78:E78"/>
    <mergeCell ref="B79:C79"/>
    <mergeCell ref="B80:C80"/>
    <mergeCell ref="B1:B2"/>
    <mergeCell ref="A21:E21"/>
    <mergeCell ref="A35:E35"/>
    <mergeCell ref="A50:E50"/>
    <mergeCell ref="A57:E57"/>
    <mergeCell ref="A3:E3"/>
    <mergeCell ref="A7:E7"/>
  </mergeCells>
  <pageMargins left="1.28" right="0.16" top="0.22" bottom="0.16" header="0.31" footer="0.16"/>
  <pageSetup scale="16" fitToWidth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6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4933950</xdr:colOff>
                <xdr:row>0</xdr:row>
                <xdr:rowOff>28575</xdr:rowOff>
              </to>
            </anchor>
          </objectPr>
        </oleObject>
      </mc:Choice>
      <mc:Fallback>
        <oleObject progId="CorelDraw.Graphic.16" shapeId="3073" r:id="rId4"/>
      </mc:Fallback>
    </mc:AlternateContent>
    <mc:AlternateContent xmlns:mc="http://schemas.openxmlformats.org/markup-compatibility/2006">
      <mc:Choice Requires="x14">
        <oleObject progId="CorelDraw.Graphic.16" shapeId="3074" r:id="rId6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4933950</xdr:colOff>
                <xdr:row>0</xdr:row>
                <xdr:rowOff>28575</xdr:rowOff>
              </to>
            </anchor>
          </objectPr>
        </oleObject>
      </mc:Choice>
      <mc:Fallback>
        <oleObject progId="CorelDraw.Graphic.16" shapeId="307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A1:P52"/>
  <sheetViews>
    <sheetView zoomScale="25" zoomScaleNormal="25" zoomScaleSheetLayoutView="25" workbookViewId="0">
      <selection activeCell="A9" sqref="A9"/>
    </sheetView>
  </sheetViews>
  <sheetFormatPr defaultColWidth="9.28515625" defaultRowHeight="75" customHeight="1" x14ac:dyDescent="0.8"/>
  <cols>
    <col min="1" max="1" width="31.28515625" style="188" bestFit="1" customWidth="1"/>
    <col min="2" max="2" width="212.7109375" style="185" customWidth="1"/>
    <col min="3" max="3" width="38.7109375" style="185" hidden="1" customWidth="1"/>
    <col min="4" max="4" width="0.28515625" style="185" hidden="1" customWidth="1"/>
    <col min="5" max="5" width="67.42578125" style="185" customWidth="1"/>
    <col min="6" max="7" width="46.28515625" style="185" customWidth="1"/>
    <col min="8" max="8" width="44.5703125" style="187" customWidth="1"/>
    <col min="9" max="9" width="34.28515625" style="185" customWidth="1"/>
    <col min="10" max="10" width="32.7109375" style="185" customWidth="1"/>
    <col min="11" max="11" width="229.42578125" style="185" customWidth="1"/>
    <col min="12" max="12" width="37.28515625" style="185" customWidth="1"/>
    <col min="13" max="14" width="45.7109375" style="185" customWidth="1"/>
    <col min="15" max="15" width="44.5703125" style="186" customWidth="1"/>
    <col min="16" max="16" width="28.85546875" style="185" customWidth="1"/>
    <col min="17" max="17" width="64.28515625" style="185" customWidth="1"/>
    <col min="18" max="19" width="9.28515625" style="185"/>
    <col min="20" max="22" width="0" style="185" hidden="1" customWidth="1"/>
    <col min="23" max="16384" width="9.28515625" style="185"/>
  </cols>
  <sheetData>
    <row r="1" spans="1:15" ht="75" customHeight="1" x14ac:dyDescent="0.8">
      <c r="A1" s="660" t="s">
        <v>221</v>
      </c>
      <c r="B1" s="661"/>
      <c r="C1" s="661"/>
      <c r="D1" s="661"/>
      <c r="E1" s="661"/>
      <c r="F1" s="661"/>
      <c r="G1" s="661"/>
      <c r="H1" s="661"/>
      <c r="I1" s="662"/>
      <c r="J1" s="662"/>
      <c r="K1" s="662"/>
      <c r="L1" s="662"/>
      <c r="M1" s="208"/>
      <c r="N1" s="208"/>
      <c r="O1" s="207"/>
    </row>
    <row r="2" spans="1:15" ht="75" customHeight="1" x14ac:dyDescent="0.8">
      <c r="A2" s="206" t="s">
        <v>94</v>
      </c>
      <c r="B2" s="665" t="s">
        <v>93</v>
      </c>
      <c r="C2" s="204"/>
      <c r="D2" s="204"/>
      <c r="E2" s="663"/>
      <c r="F2" s="674" t="s">
        <v>23</v>
      </c>
      <c r="G2" s="206"/>
      <c r="H2" s="205" t="s">
        <v>91</v>
      </c>
      <c r="I2" s="198"/>
      <c r="J2" s="203" t="s">
        <v>94</v>
      </c>
      <c r="K2" s="665" t="s">
        <v>93</v>
      </c>
      <c r="L2" s="204"/>
      <c r="M2" s="674" t="s">
        <v>23</v>
      </c>
      <c r="N2" s="203"/>
      <c r="O2" s="202" t="s">
        <v>91</v>
      </c>
    </row>
    <row r="3" spans="1:15" ht="75" customHeight="1" x14ac:dyDescent="0.8">
      <c r="A3" s="200" t="s">
        <v>90</v>
      </c>
      <c r="B3" s="666"/>
      <c r="C3" s="201"/>
      <c r="D3" s="201"/>
      <c r="E3" s="664"/>
      <c r="F3" s="675"/>
      <c r="G3" s="200" t="s">
        <v>89</v>
      </c>
      <c r="H3" s="199" t="s">
        <v>88</v>
      </c>
      <c r="I3" s="198"/>
      <c r="J3" s="200" t="s">
        <v>90</v>
      </c>
      <c r="K3" s="666"/>
      <c r="L3" s="201"/>
      <c r="M3" s="675"/>
      <c r="N3" s="200" t="s">
        <v>89</v>
      </c>
      <c r="O3" s="199" t="s">
        <v>88</v>
      </c>
    </row>
    <row r="4" spans="1:15" ht="75" customHeight="1" x14ac:dyDescent="0.85">
      <c r="A4" s="671" t="s">
        <v>267</v>
      </c>
      <c r="B4" s="672"/>
      <c r="C4" s="672"/>
      <c r="D4" s="672"/>
      <c r="E4" s="672"/>
      <c r="F4" s="672"/>
      <c r="G4" s="672"/>
      <c r="H4" s="673"/>
      <c r="I4" s="198"/>
      <c r="J4" s="668" t="s">
        <v>250</v>
      </c>
      <c r="K4" s="669"/>
      <c r="L4" s="669"/>
      <c r="M4" s="669"/>
      <c r="N4" s="669"/>
      <c r="O4" s="670"/>
    </row>
    <row r="5" spans="1:15" ht="75" customHeight="1" x14ac:dyDescent="0.8">
      <c r="A5" s="192">
        <v>800</v>
      </c>
      <c r="B5" s="191" t="s">
        <v>266</v>
      </c>
      <c r="C5" s="178"/>
      <c r="D5" s="178"/>
      <c r="E5" s="194"/>
      <c r="F5" s="190"/>
      <c r="G5" s="190">
        <v>107</v>
      </c>
      <c r="H5" s="190">
        <f t="shared" ref="H5:H16" si="0">SUM(G5/0.77)</f>
        <v>138.96103896103895</v>
      </c>
      <c r="I5" s="193"/>
      <c r="J5" s="192">
        <v>2032</v>
      </c>
      <c r="K5" s="191" t="s">
        <v>265</v>
      </c>
      <c r="L5" s="197"/>
      <c r="M5" s="190"/>
      <c r="N5" s="190">
        <v>160</v>
      </c>
      <c r="O5" s="190">
        <f t="shared" ref="O5:O25" si="1">SUM(N5/0.77)</f>
        <v>207.79220779220779</v>
      </c>
    </row>
    <row r="6" spans="1:15" ht="75" customHeight="1" x14ac:dyDescent="0.8">
      <c r="A6" s="192">
        <v>802</v>
      </c>
      <c r="B6" s="191" t="s">
        <v>11</v>
      </c>
      <c r="C6" s="178"/>
      <c r="D6" s="178"/>
      <c r="E6" s="194"/>
      <c r="F6" s="190" t="s">
        <v>45</v>
      </c>
      <c r="G6" s="190">
        <v>38</v>
      </c>
      <c r="H6" s="190">
        <f t="shared" si="0"/>
        <v>49.350649350649348</v>
      </c>
      <c r="I6" s="193"/>
      <c r="J6" s="192">
        <v>2033</v>
      </c>
      <c r="K6" s="191" t="s">
        <v>264</v>
      </c>
      <c r="L6" s="197"/>
      <c r="M6" s="190"/>
      <c r="N6" s="190">
        <v>64</v>
      </c>
      <c r="O6" s="190">
        <f t="shared" si="1"/>
        <v>83.116883116883116</v>
      </c>
    </row>
    <row r="7" spans="1:15" ht="75" customHeight="1" x14ac:dyDescent="0.8">
      <c r="A7" s="192">
        <v>805</v>
      </c>
      <c r="B7" s="191" t="s">
        <v>263</v>
      </c>
      <c r="C7" s="178"/>
      <c r="D7" s="178"/>
      <c r="E7" s="194"/>
      <c r="F7" s="190"/>
      <c r="G7" s="190">
        <v>107</v>
      </c>
      <c r="H7" s="190">
        <f t="shared" si="0"/>
        <v>138.96103896103895</v>
      </c>
      <c r="I7" s="193"/>
      <c r="J7" s="192">
        <v>6000</v>
      </c>
      <c r="K7" s="191" t="s">
        <v>280</v>
      </c>
      <c r="L7" s="178"/>
      <c r="M7" s="190"/>
      <c r="N7" s="190">
        <v>164.99</v>
      </c>
      <c r="O7" s="190">
        <f t="shared" si="1"/>
        <v>214.27272727272728</v>
      </c>
    </row>
    <row r="8" spans="1:15" ht="75" customHeight="1" x14ac:dyDescent="0.8">
      <c r="A8" s="192">
        <v>806</v>
      </c>
      <c r="B8" s="191" t="s">
        <v>262</v>
      </c>
      <c r="C8" s="178"/>
      <c r="D8" s="178"/>
      <c r="E8" s="194"/>
      <c r="F8" s="190"/>
      <c r="G8" s="190">
        <v>63</v>
      </c>
      <c r="H8" s="190">
        <f t="shared" si="0"/>
        <v>81.818181818181813</v>
      </c>
      <c r="I8" s="193"/>
      <c r="J8" s="192">
        <v>6002</v>
      </c>
      <c r="K8" s="191" t="s">
        <v>258</v>
      </c>
      <c r="L8" s="178"/>
      <c r="M8" s="190"/>
      <c r="N8" s="190">
        <v>68.989999999999995</v>
      </c>
      <c r="O8" s="190">
        <f t="shared" si="1"/>
        <v>89.597402597402592</v>
      </c>
    </row>
    <row r="9" spans="1:15" ht="75" customHeight="1" x14ac:dyDescent="0.8">
      <c r="A9" s="192">
        <v>810</v>
      </c>
      <c r="B9" s="191" t="s">
        <v>261</v>
      </c>
      <c r="C9" s="178"/>
      <c r="D9" s="178"/>
      <c r="E9" s="194"/>
      <c r="F9" s="190" t="s">
        <v>45</v>
      </c>
      <c r="G9" s="190">
        <v>73</v>
      </c>
      <c r="H9" s="190">
        <f t="shared" si="0"/>
        <v>94.805194805194802</v>
      </c>
      <c r="I9" s="193"/>
      <c r="J9" s="236">
        <v>6075</v>
      </c>
      <c r="K9" s="191" t="s">
        <v>284</v>
      </c>
      <c r="L9" s="178"/>
      <c r="M9" s="196"/>
      <c r="N9" s="190">
        <v>72.989999999999995</v>
      </c>
      <c r="O9" s="190">
        <f t="shared" si="1"/>
        <v>94.79220779220779</v>
      </c>
    </row>
    <row r="10" spans="1:15" ht="75" customHeight="1" x14ac:dyDescent="0.85">
      <c r="A10" s="192">
        <v>820</v>
      </c>
      <c r="B10" s="191" t="s">
        <v>260</v>
      </c>
      <c r="C10" s="178"/>
      <c r="D10" s="178"/>
      <c r="E10" s="194"/>
      <c r="F10" s="190"/>
      <c r="G10" s="190">
        <v>96</v>
      </c>
      <c r="H10" s="190">
        <f t="shared" si="0"/>
        <v>124.67532467532467</v>
      </c>
      <c r="I10" s="193"/>
      <c r="J10" s="192">
        <v>6400</v>
      </c>
      <c r="K10" s="191" t="s">
        <v>253</v>
      </c>
      <c r="L10" s="373"/>
      <c r="M10" s="190"/>
      <c r="N10" s="190">
        <v>155</v>
      </c>
      <c r="O10" s="190">
        <f t="shared" si="1"/>
        <v>201.2987012987013</v>
      </c>
    </row>
    <row r="11" spans="1:15" ht="75" customHeight="1" x14ac:dyDescent="0.85">
      <c r="A11" s="192">
        <v>900</v>
      </c>
      <c r="B11" s="191" t="s">
        <v>259</v>
      </c>
      <c r="C11" s="178"/>
      <c r="D11" s="178"/>
      <c r="E11" s="194"/>
      <c r="F11" s="190"/>
      <c r="G11" s="190">
        <v>70</v>
      </c>
      <c r="H11" s="190">
        <f t="shared" si="0"/>
        <v>90.909090909090907</v>
      </c>
      <c r="I11" s="193"/>
      <c r="J11" s="192">
        <v>6402</v>
      </c>
      <c r="K11" s="191" t="s">
        <v>252</v>
      </c>
      <c r="L11" s="373"/>
      <c r="M11" s="190"/>
      <c r="N11" s="190">
        <v>68</v>
      </c>
      <c r="O11" s="190">
        <f t="shared" si="1"/>
        <v>88.311688311688314</v>
      </c>
    </row>
    <row r="12" spans="1:15" ht="75" customHeight="1" x14ac:dyDescent="0.8">
      <c r="A12" s="192">
        <v>840</v>
      </c>
      <c r="B12" s="191" t="s">
        <v>257</v>
      </c>
      <c r="C12" s="178"/>
      <c r="D12" s="178"/>
      <c r="E12" s="194"/>
      <c r="F12" s="190">
        <v>10</v>
      </c>
      <c r="G12" s="190">
        <v>99</v>
      </c>
      <c r="H12" s="190">
        <f t="shared" si="0"/>
        <v>128.57142857142856</v>
      </c>
      <c r="I12" s="193"/>
      <c r="J12" s="192">
        <v>6700</v>
      </c>
      <c r="K12" s="191" t="s">
        <v>249</v>
      </c>
      <c r="L12" s="178"/>
      <c r="M12" s="190"/>
      <c r="N12" s="190">
        <v>159.99</v>
      </c>
      <c r="O12" s="190">
        <f t="shared" si="1"/>
        <v>207.77922077922079</v>
      </c>
    </row>
    <row r="13" spans="1:15" ht="75" customHeight="1" x14ac:dyDescent="0.8">
      <c r="A13" s="192">
        <v>842</v>
      </c>
      <c r="B13" s="191" t="s">
        <v>256</v>
      </c>
      <c r="C13" s="178"/>
      <c r="D13" s="178"/>
      <c r="E13" s="194"/>
      <c r="F13" s="190">
        <v>9.01</v>
      </c>
      <c r="G13" s="190">
        <v>39.99</v>
      </c>
      <c r="H13" s="190">
        <f t="shared" si="0"/>
        <v>51.935064935064936</v>
      </c>
      <c r="I13" s="193"/>
      <c r="J13" s="192">
        <v>6701</v>
      </c>
      <c r="K13" s="191" t="s">
        <v>248</v>
      </c>
      <c r="L13" s="178"/>
      <c r="M13" s="190"/>
      <c r="N13" s="190">
        <v>74.989999999999995</v>
      </c>
      <c r="O13" s="190">
        <f t="shared" si="1"/>
        <v>97.389610389610382</v>
      </c>
    </row>
    <row r="14" spans="1:15" ht="75" customHeight="1" x14ac:dyDescent="0.8">
      <c r="A14" s="192">
        <v>6500</v>
      </c>
      <c r="B14" s="191" t="s">
        <v>255</v>
      </c>
      <c r="C14" s="178"/>
      <c r="D14" s="178"/>
      <c r="E14" s="194"/>
      <c r="F14" s="190"/>
      <c r="G14" s="190">
        <v>102</v>
      </c>
      <c r="H14" s="190">
        <f t="shared" si="0"/>
        <v>132.46753246753246</v>
      </c>
      <c r="I14" s="193"/>
      <c r="J14" s="192">
        <v>6710</v>
      </c>
      <c r="K14" s="191" t="s">
        <v>247</v>
      </c>
      <c r="L14" s="178"/>
      <c r="M14" s="190"/>
      <c r="N14" s="190">
        <v>159.99</v>
      </c>
      <c r="O14" s="190">
        <f t="shared" si="1"/>
        <v>207.77922077922079</v>
      </c>
    </row>
    <row r="15" spans="1:15" ht="75" customHeight="1" x14ac:dyDescent="0.85">
      <c r="A15" s="192">
        <v>6501</v>
      </c>
      <c r="B15" s="191" t="s">
        <v>254</v>
      </c>
      <c r="C15" s="178"/>
      <c r="D15" s="178"/>
      <c r="E15" s="194"/>
      <c r="F15" s="190"/>
      <c r="G15" s="190">
        <v>59</v>
      </c>
      <c r="H15" s="190">
        <f t="shared" si="0"/>
        <v>76.623376623376615</v>
      </c>
      <c r="I15" s="193"/>
      <c r="J15" s="192">
        <v>6712</v>
      </c>
      <c r="K15" s="191" t="s">
        <v>246</v>
      </c>
      <c r="L15" s="389"/>
      <c r="M15" s="190"/>
      <c r="N15" s="190">
        <v>159.99</v>
      </c>
      <c r="O15" s="190">
        <f t="shared" si="1"/>
        <v>207.77922077922079</v>
      </c>
    </row>
    <row r="16" spans="1:15" ht="75" customHeight="1" x14ac:dyDescent="0.85">
      <c r="A16" s="192">
        <v>6504</v>
      </c>
      <c r="B16" s="191" t="s">
        <v>251</v>
      </c>
      <c r="C16" s="178"/>
      <c r="D16" s="178"/>
      <c r="E16" s="194"/>
      <c r="F16" s="190"/>
      <c r="G16" s="190">
        <v>59</v>
      </c>
      <c r="H16" s="190">
        <f t="shared" si="0"/>
        <v>76.623376623376615</v>
      </c>
      <c r="I16" s="193"/>
      <c r="J16" s="192">
        <v>6713</v>
      </c>
      <c r="K16" s="191" t="s">
        <v>245</v>
      </c>
      <c r="L16" s="389"/>
      <c r="M16" s="190"/>
      <c r="N16" s="190">
        <v>74.989999999999995</v>
      </c>
      <c r="O16" s="190">
        <f t="shared" si="1"/>
        <v>97.389610389610382</v>
      </c>
    </row>
    <row r="17" spans="1:15" ht="75" customHeight="1" x14ac:dyDescent="0.85">
      <c r="A17" s="668" t="s">
        <v>250</v>
      </c>
      <c r="B17" s="669"/>
      <c r="C17" s="669"/>
      <c r="D17" s="669"/>
      <c r="E17" s="669"/>
      <c r="F17" s="669"/>
      <c r="G17" s="669"/>
      <c r="H17" s="670"/>
      <c r="I17" s="193"/>
      <c r="J17" s="192">
        <v>6702</v>
      </c>
      <c r="K17" s="191" t="s">
        <v>244</v>
      </c>
      <c r="L17" s="178"/>
      <c r="M17" s="190"/>
      <c r="N17" s="190">
        <v>159.99</v>
      </c>
      <c r="O17" s="190">
        <f t="shared" si="1"/>
        <v>207.77922077922079</v>
      </c>
    </row>
    <row r="18" spans="1:15" ht="75" customHeight="1" x14ac:dyDescent="0.8">
      <c r="A18" s="192">
        <v>6816</v>
      </c>
      <c r="B18" s="191" t="s">
        <v>498</v>
      </c>
      <c r="C18" s="178"/>
      <c r="D18" s="178"/>
      <c r="E18" s="194"/>
      <c r="F18" s="190"/>
      <c r="G18" s="190">
        <v>145</v>
      </c>
      <c r="H18" s="190">
        <f>SUM(G18/0.77)</f>
        <v>188.3116883116883</v>
      </c>
      <c r="I18" s="193"/>
      <c r="J18" s="192">
        <v>6180</v>
      </c>
      <c r="K18" s="191" t="s">
        <v>459</v>
      </c>
      <c r="L18" s="178"/>
      <c r="M18" s="190"/>
      <c r="N18" s="190">
        <v>177</v>
      </c>
      <c r="O18" s="190">
        <f t="shared" si="1"/>
        <v>229.87012987012986</v>
      </c>
    </row>
    <row r="19" spans="1:15" ht="75" customHeight="1" x14ac:dyDescent="0.8">
      <c r="A19" s="192">
        <v>6829</v>
      </c>
      <c r="B19" s="191" t="s">
        <v>647</v>
      </c>
      <c r="C19" s="178"/>
      <c r="D19" s="178"/>
      <c r="E19" s="194"/>
      <c r="F19" s="190"/>
      <c r="G19" s="190">
        <v>145</v>
      </c>
      <c r="H19" s="190">
        <f>SUM(G19/0.77)</f>
        <v>188.3116883116883</v>
      </c>
      <c r="I19" s="193"/>
      <c r="J19" s="192">
        <v>6181</v>
      </c>
      <c r="K19" s="191" t="s">
        <v>239</v>
      </c>
      <c r="L19" s="178"/>
      <c r="M19" s="190"/>
      <c r="N19" s="190">
        <v>71</v>
      </c>
      <c r="O19" s="190">
        <f t="shared" si="1"/>
        <v>92.20779220779221</v>
      </c>
    </row>
    <row r="20" spans="1:15" ht="75" customHeight="1" x14ac:dyDescent="0.85">
      <c r="A20" s="192">
        <v>6819</v>
      </c>
      <c r="B20" s="191" t="s">
        <v>499</v>
      </c>
      <c r="C20" s="178"/>
      <c r="D20" s="178"/>
      <c r="E20" s="194"/>
      <c r="F20" s="190"/>
      <c r="G20" s="190">
        <v>92</v>
      </c>
      <c r="H20" s="190">
        <f t="shared" ref="H20:H21" si="2">SUM(G20/0.77)</f>
        <v>119.48051948051948</v>
      </c>
      <c r="I20" s="193"/>
      <c r="J20" s="192">
        <v>6351</v>
      </c>
      <c r="K20" s="191" t="s">
        <v>237</v>
      </c>
      <c r="L20" s="373"/>
      <c r="M20" s="190"/>
      <c r="N20" s="190">
        <v>70</v>
      </c>
      <c r="O20" s="190">
        <f t="shared" si="1"/>
        <v>90.909090909090907</v>
      </c>
    </row>
    <row r="21" spans="1:15" ht="75" customHeight="1" x14ac:dyDescent="0.85">
      <c r="A21" s="192">
        <v>6815</v>
      </c>
      <c r="B21" s="191" t="s">
        <v>451</v>
      </c>
      <c r="C21" s="178"/>
      <c r="D21" s="178"/>
      <c r="E21" s="194"/>
      <c r="F21" s="190"/>
      <c r="G21" s="190">
        <v>109</v>
      </c>
      <c r="H21" s="190">
        <f t="shared" si="2"/>
        <v>141.55844155844156</v>
      </c>
      <c r="I21" s="193"/>
      <c r="J21" s="192">
        <v>6373</v>
      </c>
      <c r="K21" s="191" t="s">
        <v>662</v>
      </c>
      <c r="L21" s="373"/>
      <c r="M21" s="190"/>
      <c r="N21" s="190">
        <v>170</v>
      </c>
      <c r="O21" s="190">
        <f t="shared" si="1"/>
        <v>220.77922077922076</v>
      </c>
    </row>
    <row r="22" spans="1:15" ht="75" customHeight="1" x14ac:dyDescent="0.85">
      <c r="A22" s="192">
        <v>6800</v>
      </c>
      <c r="B22" s="191" t="s">
        <v>303</v>
      </c>
      <c r="C22" s="178"/>
      <c r="D22" s="178"/>
      <c r="E22" s="194"/>
      <c r="F22" s="190"/>
      <c r="G22" s="190">
        <v>175</v>
      </c>
      <c r="H22" s="190">
        <f t="shared" ref="H22:H44" si="3">SUM(G22/0.77)</f>
        <v>227.27272727272728</v>
      </c>
      <c r="I22" s="193"/>
      <c r="J22" s="192">
        <v>6374</v>
      </c>
      <c r="K22" s="191" t="s">
        <v>236</v>
      </c>
      <c r="L22" s="373"/>
      <c r="M22" s="190"/>
      <c r="N22" s="190">
        <v>70</v>
      </c>
      <c r="O22" s="190">
        <f t="shared" si="1"/>
        <v>90.909090909090907</v>
      </c>
    </row>
    <row r="23" spans="1:15" ht="75" customHeight="1" x14ac:dyDescent="0.85">
      <c r="A23" s="192">
        <v>6801</v>
      </c>
      <c r="B23" s="191" t="s">
        <v>335</v>
      </c>
      <c r="C23" s="178"/>
      <c r="D23" s="178"/>
      <c r="E23" s="194"/>
      <c r="F23" s="190"/>
      <c r="G23" s="190">
        <v>99</v>
      </c>
      <c r="H23" s="190">
        <f t="shared" si="3"/>
        <v>128.57142857142856</v>
      </c>
      <c r="I23" s="193"/>
      <c r="J23" s="192">
        <v>6355</v>
      </c>
      <c r="K23" s="191" t="s">
        <v>234</v>
      </c>
      <c r="L23" s="373"/>
      <c r="M23" s="190"/>
      <c r="N23" s="190">
        <v>70</v>
      </c>
      <c r="O23" s="190">
        <f t="shared" si="1"/>
        <v>90.909090909090907</v>
      </c>
    </row>
    <row r="24" spans="1:15" ht="75" customHeight="1" x14ac:dyDescent="0.8">
      <c r="A24" s="192">
        <v>6138</v>
      </c>
      <c r="B24" s="191" t="s">
        <v>343</v>
      </c>
      <c r="C24" s="178"/>
      <c r="D24" s="178"/>
      <c r="E24" s="194"/>
      <c r="F24" s="190"/>
      <c r="G24" s="190">
        <v>149</v>
      </c>
      <c r="H24" s="190">
        <f t="shared" si="3"/>
        <v>193.50649350649351</v>
      </c>
      <c r="I24" s="193"/>
      <c r="J24" s="192">
        <v>2065</v>
      </c>
      <c r="K24" s="191" t="s">
        <v>232</v>
      </c>
      <c r="L24" s="178"/>
      <c r="M24" s="190"/>
      <c r="N24" s="190">
        <v>131</v>
      </c>
      <c r="O24" s="190">
        <f t="shared" si="1"/>
        <v>170.12987012987011</v>
      </c>
    </row>
    <row r="25" spans="1:15" ht="75" customHeight="1" x14ac:dyDescent="0.8">
      <c r="A25" s="192">
        <v>6139</v>
      </c>
      <c r="B25" s="191" t="s">
        <v>602</v>
      </c>
      <c r="C25" s="178"/>
      <c r="D25" s="178"/>
      <c r="E25" s="194"/>
      <c r="F25" s="190"/>
      <c r="G25" s="190">
        <v>63</v>
      </c>
      <c r="H25" s="190">
        <f t="shared" si="3"/>
        <v>81.818181818181813</v>
      </c>
      <c r="I25" s="193"/>
      <c r="J25" s="192">
        <v>2067</v>
      </c>
      <c r="K25" s="191" t="s">
        <v>230</v>
      </c>
      <c r="L25" s="178"/>
      <c r="M25" s="190">
        <v>2</v>
      </c>
      <c r="N25" s="190">
        <v>52</v>
      </c>
      <c r="O25" s="190">
        <f t="shared" si="1"/>
        <v>67.532467532467535</v>
      </c>
    </row>
    <row r="26" spans="1:15" ht="75" customHeight="1" x14ac:dyDescent="0.85">
      <c r="A26" s="192">
        <v>6130</v>
      </c>
      <c r="B26" s="191" t="s">
        <v>243</v>
      </c>
      <c r="C26" s="178"/>
      <c r="D26" s="178"/>
      <c r="E26" s="194"/>
      <c r="F26" s="190"/>
      <c r="G26" s="190">
        <v>149</v>
      </c>
      <c r="H26" s="190">
        <f t="shared" si="3"/>
        <v>193.50649350649351</v>
      </c>
      <c r="I26" s="193"/>
      <c r="J26" s="676" t="s">
        <v>229</v>
      </c>
      <c r="K26" s="677"/>
      <c r="L26" s="677"/>
      <c r="M26" s="677"/>
      <c r="N26" s="677"/>
      <c r="O26" s="678"/>
    </row>
    <row r="27" spans="1:15" ht="75" customHeight="1" x14ac:dyDescent="0.8">
      <c r="A27" s="192">
        <v>6132</v>
      </c>
      <c r="B27" s="191" t="s">
        <v>242</v>
      </c>
      <c r="C27" s="178"/>
      <c r="D27" s="178"/>
      <c r="E27" s="194"/>
      <c r="F27" s="190">
        <v>8</v>
      </c>
      <c r="G27" s="190">
        <v>55</v>
      </c>
      <c r="H27" s="190">
        <f t="shared" si="3"/>
        <v>71.428571428571431</v>
      </c>
      <c r="I27" s="193"/>
      <c r="J27" s="192">
        <v>6602</v>
      </c>
      <c r="K27" s="191" t="s">
        <v>398</v>
      </c>
      <c r="L27" s="178"/>
      <c r="M27" s="190"/>
      <c r="N27" s="190">
        <v>50</v>
      </c>
      <c r="O27" s="190">
        <f>SUM(N27/0.77)</f>
        <v>64.935064935064929</v>
      </c>
    </row>
    <row r="28" spans="1:15" ht="75" customHeight="1" x14ac:dyDescent="0.8">
      <c r="A28" s="192">
        <v>6136</v>
      </c>
      <c r="B28" s="191" t="s">
        <v>341</v>
      </c>
      <c r="C28" s="178"/>
      <c r="D28" s="178"/>
      <c r="E28" s="194"/>
      <c r="F28" s="190"/>
      <c r="G28" s="190">
        <v>76</v>
      </c>
      <c r="H28" s="190">
        <f t="shared" si="3"/>
        <v>98.701298701298697</v>
      </c>
      <c r="I28" s="193"/>
      <c r="J28" s="192">
        <v>1901</v>
      </c>
      <c r="K28" s="191" t="s">
        <v>226</v>
      </c>
      <c r="L28" s="178"/>
      <c r="M28" s="190"/>
      <c r="N28" s="190">
        <v>82</v>
      </c>
      <c r="O28" s="190">
        <f>SUM(N28/0.77)</f>
        <v>106.49350649350649</v>
      </c>
    </row>
    <row r="29" spans="1:15" ht="75" customHeight="1" x14ac:dyDescent="0.8">
      <c r="A29" s="192">
        <v>2202</v>
      </c>
      <c r="B29" s="191" t="s">
        <v>488</v>
      </c>
      <c r="C29" s="178"/>
      <c r="D29" s="178"/>
      <c r="E29" s="194"/>
      <c r="F29" s="190"/>
      <c r="G29" s="190">
        <v>189</v>
      </c>
      <c r="H29" s="190">
        <f t="shared" ref="H29:H30" si="4">SUM(G29/0.77)</f>
        <v>245.45454545454544</v>
      </c>
      <c r="I29" s="195"/>
      <c r="J29" s="192">
        <v>6680</v>
      </c>
      <c r="K29" s="191" t="s">
        <v>225</v>
      </c>
      <c r="L29" s="178"/>
      <c r="M29" s="190"/>
      <c r="N29" s="190">
        <v>90</v>
      </c>
      <c r="O29" s="190">
        <f>SUM(N29/0.77)</f>
        <v>116.88311688311688</v>
      </c>
    </row>
    <row r="30" spans="1:15" ht="75" customHeight="1" x14ac:dyDescent="0.85">
      <c r="A30" s="192">
        <v>2203</v>
      </c>
      <c r="B30" s="191" t="s">
        <v>489</v>
      </c>
      <c r="C30" s="178"/>
      <c r="D30" s="178"/>
      <c r="E30" s="194"/>
      <c r="F30" s="190"/>
      <c r="G30" s="190">
        <v>75</v>
      </c>
      <c r="H30" s="190">
        <f t="shared" si="4"/>
        <v>97.402597402597394</v>
      </c>
      <c r="I30" s="195"/>
      <c r="J30" s="679" t="s">
        <v>224</v>
      </c>
      <c r="K30" s="680"/>
      <c r="L30" s="680"/>
      <c r="M30" s="680"/>
      <c r="N30" s="680"/>
      <c r="O30" s="681"/>
    </row>
    <row r="31" spans="1:15" ht="75" customHeight="1" x14ac:dyDescent="0.8">
      <c r="A31" s="192">
        <v>2200</v>
      </c>
      <c r="B31" s="191" t="s">
        <v>241</v>
      </c>
      <c r="C31" s="178"/>
      <c r="D31" s="178"/>
      <c r="E31" s="194"/>
      <c r="F31" s="190">
        <v>29</v>
      </c>
      <c r="G31" s="190">
        <v>160</v>
      </c>
      <c r="H31" s="190">
        <f t="shared" si="3"/>
        <v>207.79220779220779</v>
      </c>
      <c r="I31" s="195"/>
      <c r="J31" s="192">
        <v>2553</v>
      </c>
      <c r="K31" s="191" t="s">
        <v>223</v>
      </c>
      <c r="L31" s="178"/>
      <c r="M31" s="190"/>
      <c r="N31" s="190">
        <v>146</v>
      </c>
      <c r="O31" s="190">
        <f>SUM(N31/0.77)</f>
        <v>189.6103896103896</v>
      </c>
    </row>
    <row r="32" spans="1:15" ht="75" customHeight="1" x14ac:dyDescent="0.8">
      <c r="A32" s="192">
        <v>2201</v>
      </c>
      <c r="B32" s="191" t="s">
        <v>240</v>
      </c>
      <c r="C32" s="178"/>
      <c r="D32" s="178"/>
      <c r="E32" s="194"/>
      <c r="F32" s="190">
        <v>15</v>
      </c>
      <c r="G32" s="190">
        <v>60</v>
      </c>
      <c r="H32" s="190">
        <f t="shared" si="3"/>
        <v>77.922077922077918</v>
      </c>
      <c r="I32" s="195"/>
      <c r="J32" s="192">
        <v>2554</v>
      </c>
      <c r="K32" s="191" t="s">
        <v>222</v>
      </c>
      <c r="L32" s="178"/>
      <c r="M32" s="190" t="s">
        <v>45</v>
      </c>
      <c r="N32" s="190">
        <v>54</v>
      </c>
      <c r="O32" s="190">
        <f>SUM(N32/0.77)</f>
        <v>70.129870129870127</v>
      </c>
    </row>
    <row r="33" spans="1:15" ht="75" customHeight="1" x14ac:dyDescent="0.8">
      <c r="A33" s="192">
        <v>2284</v>
      </c>
      <c r="B33" s="191" t="s">
        <v>603</v>
      </c>
      <c r="C33" s="178"/>
      <c r="D33" s="178"/>
      <c r="E33" s="194"/>
      <c r="F33" s="190"/>
      <c r="G33" s="190">
        <v>170</v>
      </c>
      <c r="H33" s="190">
        <f t="shared" si="3"/>
        <v>220.77922077922076</v>
      </c>
      <c r="I33" s="195"/>
      <c r="J33" s="667"/>
      <c r="K33" s="667"/>
      <c r="L33" s="667"/>
      <c r="M33" s="667"/>
      <c r="N33" s="667"/>
      <c r="O33" s="667"/>
    </row>
    <row r="34" spans="1:15" ht="75" customHeight="1" x14ac:dyDescent="0.8">
      <c r="A34" s="192">
        <v>2285</v>
      </c>
      <c r="B34" s="191" t="s">
        <v>430</v>
      </c>
      <c r="C34" s="178"/>
      <c r="D34" s="178"/>
      <c r="E34" s="194"/>
      <c r="F34" s="190">
        <v>10</v>
      </c>
      <c r="G34" s="190">
        <v>59</v>
      </c>
      <c r="H34" s="190">
        <f t="shared" si="3"/>
        <v>76.623376623376615</v>
      </c>
      <c r="I34" s="195"/>
    </row>
    <row r="35" spans="1:15" ht="75" customHeight="1" x14ac:dyDescent="0.8">
      <c r="A35" s="192">
        <v>2283</v>
      </c>
      <c r="B35" s="191" t="s">
        <v>238</v>
      </c>
      <c r="C35" s="178"/>
      <c r="D35" s="178"/>
      <c r="E35" s="194"/>
      <c r="F35" s="190"/>
      <c r="G35" s="190">
        <v>232</v>
      </c>
      <c r="H35" s="190">
        <f t="shared" si="3"/>
        <v>301.2987012987013</v>
      </c>
      <c r="I35" s="195"/>
    </row>
    <row r="36" spans="1:15" ht="75" customHeight="1" x14ac:dyDescent="0.8">
      <c r="A36" s="192">
        <v>2281</v>
      </c>
      <c r="B36" s="191" t="s">
        <v>235</v>
      </c>
      <c r="C36" s="178"/>
      <c r="D36" s="178"/>
      <c r="E36" s="194"/>
      <c r="F36" s="190"/>
      <c r="G36" s="190">
        <v>69</v>
      </c>
      <c r="H36" s="190">
        <f t="shared" si="3"/>
        <v>89.610389610389603</v>
      </c>
      <c r="I36" s="193"/>
    </row>
    <row r="37" spans="1:15" ht="75" customHeight="1" x14ac:dyDescent="0.8">
      <c r="A37" s="192">
        <v>2100</v>
      </c>
      <c r="B37" s="191" t="s">
        <v>233</v>
      </c>
      <c r="C37" s="178"/>
      <c r="D37" s="178"/>
      <c r="E37" s="194"/>
      <c r="F37" s="190"/>
      <c r="G37" s="190">
        <v>165</v>
      </c>
      <c r="H37" s="190">
        <f t="shared" si="3"/>
        <v>214.28571428571428</v>
      </c>
      <c r="I37" s="193"/>
    </row>
    <row r="38" spans="1:15" ht="75" customHeight="1" x14ac:dyDescent="0.8">
      <c r="A38" s="192">
        <v>2180</v>
      </c>
      <c r="B38" s="191" t="s">
        <v>479</v>
      </c>
      <c r="C38" s="178"/>
      <c r="D38" s="178"/>
      <c r="E38" s="194"/>
      <c r="F38" s="190"/>
      <c r="G38" s="190">
        <v>240</v>
      </c>
      <c r="H38" s="190">
        <f t="shared" ref="H38" si="5">SUM(G38/0.77)</f>
        <v>311.68831168831167</v>
      </c>
      <c r="I38" s="193"/>
    </row>
    <row r="39" spans="1:15" ht="75" customHeight="1" x14ac:dyDescent="0.8">
      <c r="A39" s="192">
        <v>2112</v>
      </c>
      <c r="B39" s="191" t="s">
        <v>231</v>
      </c>
      <c r="C39" s="178"/>
      <c r="D39" s="178"/>
      <c r="E39" s="194"/>
      <c r="F39" s="190">
        <v>15</v>
      </c>
      <c r="G39" s="190">
        <v>150</v>
      </c>
      <c r="H39" s="190">
        <f t="shared" si="3"/>
        <v>194.80519480519479</v>
      </c>
      <c r="I39" s="193"/>
    </row>
    <row r="40" spans="1:15" ht="75" customHeight="1" x14ac:dyDescent="0.8">
      <c r="A40" s="192">
        <v>2113</v>
      </c>
      <c r="B40" s="191" t="s">
        <v>20</v>
      </c>
      <c r="C40" s="178"/>
      <c r="D40" s="178"/>
      <c r="E40" s="194"/>
      <c r="F40" s="190">
        <v>20</v>
      </c>
      <c r="G40" s="190">
        <v>50</v>
      </c>
      <c r="H40" s="190">
        <f t="shared" si="3"/>
        <v>64.935064935064929</v>
      </c>
      <c r="I40" s="193"/>
    </row>
    <row r="41" spans="1:15" ht="75" customHeight="1" x14ac:dyDescent="0.8">
      <c r="A41" s="192">
        <v>2150</v>
      </c>
      <c r="B41" s="191" t="s">
        <v>228</v>
      </c>
      <c r="C41" s="178"/>
      <c r="D41" s="178"/>
      <c r="E41" s="194"/>
      <c r="F41" s="190"/>
      <c r="G41" s="190">
        <v>120</v>
      </c>
      <c r="H41" s="190">
        <f t="shared" si="3"/>
        <v>155.84415584415584</v>
      </c>
      <c r="I41" s="193"/>
    </row>
    <row r="42" spans="1:15" ht="75" customHeight="1" x14ac:dyDescent="0.8">
      <c r="A42" s="192">
        <v>2132</v>
      </c>
      <c r="B42" s="191" t="s">
        <v>357</v>
      </c>
      <c r="C42" s="178"/>
      <c r="D42" s="178"/>
      <c r="E42" s="194"/>
      <c r="F42" s="190"/>
      <c r="G42" s="190">
        <v>165</v>
      </c>
      <c r="H42" s="190">
        <f t="shared" si="3"/>
        <v>214.28571428571428</v>
      </c>
      <c r="I42" s="193"/>
    </row>
    <row r="43" spans="1:15" ht="75" customHeight="1" x14ac:dyDescent="0.8">
      <c r="A43" s="192">
        <v>2133</v>
      </c>
      <c r="B43" s="191" t="s">
        <v>344</v>
      </c>
      <c r="C43" s="178"/>
      <c r="D43" s="178"/>
      <c r="E43" s="194"/>
      <c r="F43" s="190"/>
      <c r="G43" s="190">
        <v>67</v>
      </c>
      <c r="H43" s="190">
        <f t="shared" si="3"/>
        <v>87.012987012987011</v>
      </c>
      <c r="I43" s="193"/>
    </row>
    <row r="44" spans="1:15" ht="75" customHeight="1" x14ac:dyDescent="0.8">
      <c r="A44" s="192">
        <v>2152</v>
      </c>
      <c r="B44" s="191" t="s">
        <v>227</v>
      </c>
      <c r="C44" s="178"/>
      <c r="D44" s="178"/>
      <c r="E44" s="194"/>
      <c r="F44" s="190"/>
      <c r="G44" s="190">
        <v>120</v>
      </c>
      <c r="H44" s="190">
        <f t="shared" si="3"/>
        <v>155.84415584415584</v>
      </c>
      <c r="I44" s="193"/>
    </row>
    <row r="45" spans="1:15" ht="75" customHeight="1" x14ac:dyDescent="0.8">
      <c r="I45" s="193"/>
    </row>
    <row r="46" spans="1:15" ht="75" customHeight="1" x14ac:dyDescent="0.8">
      <c r="I46" s="193"/>
    </row>
    <row r="47" spans="1:15" ht="75" customHeight="1" x14ac:dyDescent="0.8">
      <c r="I47" s="193"/>
    </row>
    <row r="48" spans="1:15" ht="75" customHeight="1" x14ac:dyDescent="0.8">
      <c r="I48" s="189"/>
    </row>
    <row r="49" spans="9:16" ht="75" customHeight="1" x14ac:dyDescent="0.8">
      <c r="I49" s="189"/>
    </row>
    <row r="50" spans="9:16" ht="75" customHeight="1" x14ac:dyDescent="0.8">
      <c r="I50" s="189"/>
    </row>
    <row r="51" spans="9:16" ht="75" customHeight="1" x14ac:dyDescent="0.8">
      <c r="I51" s="187"/>
    </row>
    <row r="52" spans="9:16" ht="75" customHeight="1" x14ac:dyDescent="0.8">
      <c r="P52" s="186"/>
    </row>
  </sheetData>
  <mergeCells count="12">
    <mergeCell ref="A1:L1"/>
    <mergeCell ref="E2:E3"/>
    <mergeCell ref="K2:K3"/>
    <mergeCell ref="J33:O33"/>
    <mergeCell ref="A17:H17"/>
    <mergeCell ref="A4:H4"/>
    <mergeCell ref="J4:O4"/>
    <mergeCell ref="M2:M3"/>
    <mergeCell ref="J26:O26"/>
    <mergeCell ref="J30:O30"/>
    <mergeCell ref="F2:F3"/>
    <mergeCell ref="B2:B3"/>
  </mergeCells>
  <pageMargins left="0.21" right="0.25" top="0.28000000000000003" bottom="0.17" header="0.42" footer="0.17"/>
  <pageSetup scale="11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7"/>
  <sheetViews>
    <sheetView view="pageBreakPreview" topLeftCell="A4" zoomScale="50" zoomScaleNormal="50" zoomScaleSheetLayoutView="50" workbookViewId="0">
      <selection activeCell="A9" sqref="A9"/>
    </sheetView>
  </sheetViews>
  <sheetFormatPr defaultColWidth="8.85546875" defaultRowHeight="40.15" customHeight="1" x14ac:dyDescent="0.35"/>
  <cols>
    <col min="1" max="1" width="8.85546875" style="209"/>
    <col min="2" max="2" width="18.5703125" style="210" customWidth="1"/>
    <col min="3" max="3" width="21.42578125" style="210" bestFit="1" customWidth="1"/>
    <col min="4" max="4" width="135.7109375" style="210" bestFit="1" customWidth="1"/>
    <col min="5" max="5" width="19.7109375" style="210" customWidth="1"/>
    <col min="6" max="6" width="21.28515625" style="210" customWidth="1"/>
    <col min="7" max="7" width="27.85546875" style="210" customWidth="1"/>
    <col min="8" max="8" width="11.28515625" style="209" customWidth="1"/>
    <col min="9" max="11" width="12.140625" style="209" bestFit="1" customWidth="1"/>
    <col min="12" max="20" width="8.85546875" style="209"/>
    <col min="21" max="23" width="0" style="209" hidden="1" customWidth="1"/>
    <col min="24" max="16384" width="8.85546875" style="209"/>
  </cols>
  <sheetData>
    <row r="1" spans="2:7" ht="40.15" customHeight="1" x14ac:dyDescent="0.35">
      <c r="B1" s="211" t="s">
        <v>270</v>
      </c>
      <c r="C1" s="211" t="s">
        <v>269</v>
      </c>
      <c r="D1" s="211" t="s">
        <v>322</v>
      </c>
      <c r="E1" s="211" t="s">
        <v>23</v>
      </c>
      <c r="F1" s="211" t="s">
        <v>92</v>
      </c>
      <c r="G1" s="211" t="s">
        <v>268</v>
      </c>
    </row>
    <row r="2" spans="2:7" ht="33.75" customHeight="1" x14ac:dyDescent="0.35">
      <c r="B2" s="211">
        <v>267</v>
      </c>
      <c r="C2" s="211">
        <v>17</v>
      </c>
      <c r="D2" s="211" t="s">
        <v>560</v>
      </c>
      <c r="E2" s="211"/>
      <c r="F2" s="412">
        <v>9.99</v>
      </c>
      <c r="G2" s="211"/>
    </row>
    <row r="3" spans="2:7" ht="40.15" customHeight="1" x14ac:dyDescent="0.35">
      <c r="B3" s="211">
        <v>1040</v>
      </c>
      <c r="C3" s="211">
        <v>41</v>
      </c>
      <c r="D3" s="211" t="s">
        <v>559</v>
      </c>
      <c r="E3" s="211"/>
      <c r="F3" s="412">
        <v>19.989999999999998</v>
      </c>
      <c r="G3" s="211"/>
    </row>
    <row r="4" spans="2:7" ht="40.15" customHeight="1" x14ac:dyDescent="0.35">
      <c r="B4" s="211">
        <v>1503</v>
      </c>
      <c r="C4" s="211">
        <v>169</v>
      </c>
      <c r="D4" s="211" t="s">
        <v>575</v>
      </c>
      <c r="E4" s="211"/>
      <c r="F4" s="412">
        <v>9.99</v>
      </c>
      <c r="G4" s="211"/>
    </row>
    <row r="5" spans="2:7" ht="40.15" customHeight="1" x14ac:dyDescent="0.35">
      <c r="B5" s="411">
        <v>5111</v>
      </c>
      <c r="C5" s="411">
        <v>41</v>
      </c>
      <c r="D5" s="411" t="s">
        <v>480</v>
      </c>
      <c r="E5" s="411"/>
      <c r="F5" s="412">
        <v>9.99</v>
      </c>
      <c r="G5" s="411"/>
    </row>
    <row r="6" spans="2:7" ht="40.15" customHeight="1" x14ac:dyDescent="0.35">
      <c r="B6" s="411">
        <v>6339</v>
      </c>
      <c r="C6" s="411">
        <v>20</v>
      </c>
      <c r="D6" s="411" t="s">
        <v>587</v>
      </c>
      <c r="E6" s="411"/>
      <c r="F6" s="412">
        <v>39.99</v>
      </c>
      <c r="G6" s="411"/>
    </row>
    <row r="7" spans="2:7" ht="40.15" customHeight="1" x14ac:dyDescent="0.35">
      <c r="B7" s="411">
        <v>6349</v>
      </c>
      <c r="C7" s="411">
        <v>5</v>
      </c>
      <c r="D7" s="411" t="s">
        <v>586</v>
      </c>
      <c r="E7" s="411"/>
      <c r="F7" s="412">
        <v>39.99</v>
      </c>
      <c r="G7" s="411"/>
    </row>
    <row r="8" spans="2:7" ht="40.15" customHeight="1" x14ac:dyDescent="0.35">
      <c r="B8" s="411">
        <v>6542</v>
      </c>
      <c r="C8" s="411"/>
      <c r="D8" s="411" t="s">
        <v>562</v>
      </c>
      <c r="E8" s="411"/>
      <c r="F8" s="412">
        <v>99.99</v>
      </c>
      <c r="G8" s="411"/>
    </row>
    <row r="9" spans="2:7" ht="40.15" customHeight="1" x14ac:dyDescent="0.35">
      <c r="B9" s="411">
        <v>6543</v>
      </c>
      <c r="C9" s="411"/>
      <c r="D9" s="411" t="s">
        <v>563</v>
      </c>
      <c r="E9" s="411"/>
      <c r="F9" s="412">
        <v>39.99</v>
      </c>
      <c r="G9" s="411"/>
    </row>
    <row r="10" spans="2:7" ht="40.15" customHeight="1" x14ac:dyDescent="0.35">
      <c r="B10" s="411">
        <v>372</v>
      </c>
      <c r="C10" s="411">
        <v>13</v>
      </c>
      <c r="D10" s="411" t="s">
        <v>617</v>
      </c>
      <c r="E10" s="411"/>
      <c r="F10" s="411">
        <v>9.99</v>
      </c>
      <c r="G10" s="411"/>
    </row>
    <row r="11" spans="2:7" ht="40.15" customHeight="1" x14ac:dyDescent="0.35">
      <c r="B11" s="411">
        <v>1073</v>
      </c>
      <c r="C11" s="411">
        <v>2</v>
      </c>
      <c r="D11" s="411" t="s">
        <v>618</v>
      </c>
      <c r="E11" s="411"/>
      <c r="F11" s="411">
        <v>9.99</v>
      </c>
      <c r="G11" s="411"/>
    </row>
    <row r="12" spans="2:7" ht="40.15" customHeight="1" x14ac:dyDescent="0.35">
      <c r="B12" s="411">
        <v>4344</v>
      </c>
      <c r="C12" s="411">
        <v>12</v>
      </c>
      <c r="D12" s="411" t="s">
        <v>619</v>
      </c>
      <c r="E12" s="411"/>
      <c r="F12" s="411">
        <v>9.99</v>
      </c>
      <c r="G12" s="411"/>
    </row>
    <row r="13" spans="2:7" ht="40.15" customHeight="1" x14ac:dyDescent="0.35">
      <c r="B13" s="411">
        <v>4348</v>
      </c>
      <c r="C13" s="411">
        <v>1</v>
      </c>
      <c r="D13" s="411" t="s">
        <v>620</v>
      </c>
      <c r="E13" s="411"/>
      <c r="F13" s="411">
        <v>9.99</v>
      </c>
      <c r="G13" s="411"/>
    </row>
    <row r="14" spans="2:7" ht="40.15" customHeight="1" x14ac:dyDescent="0.35">
      <c r="B14" s="411">
        <v>4359</v>
      </c>
      <c r="C14" s="411">
        <v>1</v>
      </c>
      <c r="D14" s="411" t="s">
        <v>621</v>
      </c>
      <c r="E14" s="411"/>
      <c r="F14" s="411">
        <v>9.99</v>
      </c>
      <c r="G14" s="411"/>
    </row>
    <row r="15" spans="2:7" ht="40.15" customHeight="1" x14ac:dyDescent="0.35">
      <c r="B15" s="411">
        <v>4433</v>
      </c>
      <c r="C15" s="411">
        <v>1</v>
      </c>
      <c r="D15" s="411" t="s">
        <v>622</v>
      </c>
      <c r="E15" s="411"/>
      <c r="F15" s="411">
        <v>9.99</v>
      </c>
      <c r="G15" s="411"/>
    </row>
    <row r="16" spans="2:7" ht="40.15" customHeight="1" x14ac:dyDescent="0.35">
      <c r="B16" s="411">
        <v>4510</v>
      </c>
      <c r="C16" s="411">
        <v>44</v>
      </c>
      <c r="D16" s="411" t="s">
        <v>623</v>
      </c>
      <c r="E16" s="411"/>
      <c r="F16" s="411">
        <v>9.99</v>
      </c>
      <c r="G16" s="411"/>
    </row>
    <row r="17" spans="2:7" ht="40.15" customHeight="1" x14ac:dyDescent="0.35">
      <c r="B17" s="411">
        <v>4525</v>
      </c>
      <c r="C17" s="411"/>
      <c r="D17" s="411" t="s">
        <v>676</v>
      </c>
      <c r="E17" s="411"/>
      <c r="F17" s="411">
        <v>9.99</v>
      </c>
      <c r="G17" s="411"/>
    </row>
    <row r="18" spans="2:7" ht="40.15" customHeight="1" x14ac:dyDescent="0.35">
      <c r="B18" s="411">
        <v>4524</v>
      </c>
      <c r="C18" s="411"/>
      <c r="D18" s="411" t="s">
        <v>677</v>
      </c>
      <c r="E18" s="411"/>
      <c r="F18" s="411">
        <v>9.99</v>
      </c>
      <c r="G18" s="411"/>
    </row>
    <row r="19" spans="2:7" ht="40.15" customHeight="1" x14ac:dyDescent="0.35">
      <c r="B19" s="411">
        <v>4562</v>
      </c>
      <c r="C19" s="411">
        <v>3</v>
      </c>
      <c r="D19" s="411" t="s">
        <v>624</v>
      </c>
      <c r="E19" s="411"/>
      <c r="F19" s="411">
        <v>9.99</v>
      </c>
      <c r="G19" s="411"/>
    </row>
    <row r="20" spans="2:7" ht="40.15" customHeight="1" x14ac:dyDescent="0.35">
      <c r="B20" s="411"/>
      <c r="C20" s="411"/>
      <c r="D20" s="411" t="s">
        <v>704</v>
      </c>
      <c r="E20" s="411"/>
      <c r="F20" s="411">
        <v>9.99</v>
      </c>
      <c r="G20" s="411"/>
    </row>
    <row r="21" spans="2:7" ht="40.15" customHeight="1" x14ac:dyDescent="0.35">
      <c r="B21" s="411">
        <v>4683</v>
      </c>
      <c r="C21" s="411">
        <v>6</v>
      </c>
      <c r="D21" s="411" t="s">
        <v>625</v>
      </c>
      <c r="E21" s="411"/>
      <c r="F21" s="411">
        <v>9.99</v>
      </c>
      <c r="G21" s="411"/>
    </row>
    <row r="22" spans="2:7" ht="40.15" customHeight="1" x14ac:dyDescent="0.35">
      <c r="B22" s="411">
        <v>4684</v>
      </c>
      <c r="C22" s="411">
        <v>4</v>
      </c>
      <c r="D22" s="411" t="s">
        <v>626</v>
      </c>
      <c r="E22" s="411"/>
      <c r="F22" s="411">
        <v>9.99</v>
      </c>
      <c r="G22" s="411"/>
    </row>
    <row r="23" spans="2:7" ht="40.15" customHeight="1" x14ac:dyDescent="0.35">
      <c r="B23" s="411">
        <v>1131</v>
      </c>
      <c r="C23" s="411">
        <v>10</v>
      </c>
      <c r="D23" s="411" t="s">
        <v>655</v>
      </c>
      <c r="E23" s="411"/>
      <c r="F23" s="411">
        <v>9.99</v>
      </c>
      <c r="G23" s="411"/>
    </row>
    <row r="24" spans="2:7" ht="40.15" customHeight="1" x14ac:dyDescent="0.35">
      <c r="D24" s="210" t="s">
        <v>672</v>
      </c>
      <c r="F24" s="210">
        <v>9.99</v>
      </c>
    </row>
    <row r="25" spans="2:7" ht="40.15" customHeight="1" x14ac:dyDescent="0.35">
      <c r="D25" s="210" t="s">
        <v>673</v>
      </c>
      <c r="F25" s="210">
        <v>9.99</v>
      </c>
    </row>
    <row r="26" spans="2:7" ht="40.15" customHeight="1" x14ac:dyDescent="0.35">
      <c r="D26" s="210" t="s">
        <v>674</v>
      </c>
      <c r="F26" s="210">
        <v>9.99</v>
      </c>
    </row>
    <row r="27" spans="2:7" ht="40.15" customHeight="1" x14ac:dyDescent="0.35">
      <c r="D27" s="210" t="s">
        <v>675</v>
      </c>
      <c r="F27" s="210">
        <v>9.99</v>
      </c>
    </row>
  </sheetData>
  <sortState xmlns:xlrd2="http://schemas.microsoft.com/office/spreadsheetml/2017/richdata2" ref="B2:G9">
    <sortCondition ref="B2:B9"/>
  </sortState>
  <pageMargins left="0.85" right="0.49" top="0.48" bottom="0.17" header="0.44" footer="0.16"/>
  <pageSetup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A26" sqref="A26"/>
    </sheetView>
  </sheetViews>
  <sheetFormatPr defaultRowHeight="15" x14ac:dyDescent="0.25"/>
  <cols>
    <col min="1" max="1" width="80.42578125" customWidth="1"/>
  </cols>
  <sheetData>
    <row r="1" spans="1:1" x14ac:dyDescent="0.25">
      <c r="A1" s="212" t="s">
        <v>271</v>
      </c>
    </row>
    <row r="2" spans="1:1" x14ac:dyDescent="0.25">
      <c r="A2" s="212" t="s">
        <v>272</v>
      </c>
    </row>
    <row r="3" spans="1:1" x14ac:dyDescent="0.25">
      <c r="A3" s="212" t="s">
        <v>273</v>
      </c>
    </row>
    <row r="4" spans="1:1" x14ac:dyDescent="0.25">
      <c r="A4" s="212" t="s">
        <v>274</v>
      </c>
    </row>
    <row r="5" spans="1:1" x14ac:dyDescent="0.25">
      <c r="A5" s="212" t="s">
        <v>275</v>
      </c>
    </row>
    <row r="6" spans="1:1" x14ac:dyDescent="0.25">
      <c r="A6" s="213"/>
    </row>
    <row r="7" spans="1:1" x14ac:dyDescent="0.25">
      <c r="A7" s="212" t="s">
        <v>43</v>
      </c>
    </row>
    <row r="8" spans="1:1" x14ac:dyDescent="0.25">
      <c r="A8" s="212"/>
    </row>
    <row r="9" spans="1:1" x14ac:dyDescent="0.25">
      <c r="A9" s="156"/>
    </row>
    <row r="10" spans="1:1" x14ac:dyDescent="0.25">
      <c r="A10" s="156"/>
    </row>
    <row r="11" spans="1:1" x14ac:dyDescent="0.25">
      <c r="A11" s="156"/>
    </row>
    <row r="12" spans="1:1" x14ac:dyDescent="0.25">
      <c r="A12" s="15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B281"/>
  <sheetViews>
    <sheetView view="pageBreakPreview" zoomScale="25" zoomScaleNormal="25" zoomScaleSheetLayoutView="25" workbookViewId="0">
      <selection activeCell="U1" sqref="U1:W1048576"/>
    </sheetView>
  </sheetViews>
  <sheetFormatPr defaultColWidth="9.28515625" defaultRowHeight="49.9" customHeight="1" x14ac:dyDescent="0.6"/>
  <cols>
    <col min="1" max="1" width="23.140625" style="13" customWidth="1"/>
    <col min="2" max="2" width="130.28515625" style="13" customWidth="1"/>
    <col min="3" max="3" width="13.7109375" style="13" customWidth="1"/>
    <col min="4" max="4" width="21.7109375" style="16" customWidth="1"/>
    <col min="5" max="5" width="29.7109375" style="14" customWidth="1"/>
    <col min="6" max="7" width="29.7109375" style="13" customWidth="1"/>
    <col min="8" max="8" width="32.28515625" style="13" hidden="1" customWidth="1"/>
    <col min="9" max="10" width="32.28515625" style="15" hidden="1" customWidth="1"/>
    <col min="11" max="11" width="9.7109375" style="15" customWidth="1"/>
    <col min="12" max="12" width="12.140625" style="15" customWidth="1"/>
    <col min="13" max="13" width="3.140625" style="13" customWidth="1"/>
    <col min="14" max="14" width="23.140625" style="13" customWidth="1"/>
    <col min="15" max="15" width="130.28515625" style="13" customWidth="1"/>
    <col min="16" max="16" width="13.7109375" style="13" customWidth="1"/>
    <col min="17" max="17" width="21.7109375" style="14" customWidth="1"/>
    <col min="18" max="18" width="29.7109375" style="13" customWidth="1"/>
    <col min="19" max="20" width="29.7109375" style="14" customWidth="1"/>
    <col min="21" max="21" width="32.28515625" style="13" hidden="1" customWidth="1"/>
    <col min="22" max="23" width="52.140625" style="13" hidden="1" customWidth="1"/>
    <col min="24" max="24" width="16" style="13" customWidth="1"/>
    <col min="25" max="25" width="24" style="13" customWidth="1"/>
    <col min="26" max="26" width="17.28515625" style="13" bestFit="1" customWidth="1"/>
    <col min="27" max="29" width="22.5703125" style="13" bestFit="1" customWidth="1"/>
    <col min="30" max="16384" width="9.28515625" style="13"/>
  </cols>
  <sheetData>
    <row r="1" spans="1:24" ht="49.9" customHeight="1" x14ac:dyDescent="0.6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604"/>
      <c r="R1" s="604"/>
      <c r="S1" s="604"/>
      <c r="T1" s="604"/>
    </row>
    <row r="2" spans="1:24" ht="49.9" customHeight="1" x14ac:dyDescent="0.6">
      <c r="A2" s="113" t="s">
        <v>94</v>
      </c>
      <c r="B2" s="116" t="s">
        <v>93</v>
      </c>
      <c r="C2" s="115"/>
      <c r="D2" s="114"/>
      <c r="E2" s="132"/>
      <c r="F2" s="113" t="s">
        <v>92</v>
      </c>
      <c r="G2" s="113" t="s">
        <v>91</v>
      </c>
      <c r="H2" s="111"/>
      <c r="M2" s="138"/>
      <c r="N2" s="113" t="s">
        <v>94</v>
      </c>
      <c r="O2" s="116" t="s">
        <v>93</v>
      </c>
      <c r="P2" s="115"/>
      <c r="Q2" s="132"/>
      <c r="R2" s="113"/>
      <c r="S2" s="113" t="s">
        <v>92</v>
      </c>
      <c r="T2" s="113" t="s">
        <v>91</v>
      </c>
      <c r="U2" s="19"/>
      <c r="V2" s="17"/>
      <c r="W2" s="17"/>
    </row>
    <row r="3" spans="1:24" ht="49.9" customHeight="1" x14ac:dyDescent="0.6">
      <c r="A3" s="128" t="s">
        <v>90</v>
      </c>
      <c r="B3" s="112"/>
      <c r="C3" s="111"/>
      <c r="D3" s="129"/>
      <c r="E3" s="129" t="s">
        <v>23</v>
      </c>
      <c r="F3" s="128" t="s">
        <v>89</v>
      </c>
      <c r="G3" s="128" t="s">
        <v>88</v>
      </c>
      <c r="H3" s="111"/>
      <c r="N3" s="128" t="s">
        <v>90</v>
      </c>
      <c r="O3" s="112"/>
      <c r="P3" s="111"/>
      <c r="Q3" s="129"/>
      <c r="R3" s="128" t="s">
        <v>23</v>
      </c>
      <c r="S3" s="128" t="s">
        <v>89</v>
      </c>
      <c r="T3" s="128" t="s">
        <v>88</v>
      </c>
      <c r="U3" s="19"/>
      <c r="V3" s="17"/>
      <c r="W3" s="17"/>
    </row>
    <row r="4" spans="1:24" ht="49.9" customHeight="1" x14ac:dyDescent="0.6">
      <c r="A4" s="608" t="s">
        <v>199</v>
      </c>
      <c r="B4" s="609"/>
      <c r="C4" s="609"/>
      <c r="D4" s="609"/>
      <c r="E4" s="609"/>
      <c r="F4" s="609"/>
      <c r="G4" s="610"/>
      <c r="H4" s="155"/>
      <c r="N4" s="608" t="s">
        <v>199</v>
      </c>
      <c r="O4" s="609"/>
      <c r="P4" s="609"/>
      <c r="Q4" s="609"/>
      <c r="R4" s="609"/>
      <c r="S4" s="609"/>
      <c r="T4" s="610"/>
      <c r="U4" s="155"/>
      <c r="V4" s="15"/>
      <c r="W4" s="15"/>
      <c r="X4" s="17"/>
    </row>
    <row r="5" spans="1:24" ht="49.9" customHeight="1" x14ac:dyDescent="0.7">
      <c r="A5" s="81"/>
      <c r="B5" s="321" t="s">
        <v>198</v>
      </c>
      <c r="C5" s="34"/>
      <c r="D5" s="154"/>
      <c r="E5" s="62"/>
      <c r="F5" s="80"/>
      <c r="G5" s="80"/>
      <c r="H5" s="14"/>
      <c r="N5" s="81"/>
      <c r="O5" s="321" t="s">
        <v>197</v>
      </c>
      <c r="P5" s="33"/>
      <c r="Q5" s="62"/>
      <c r="R5" s="80"/>
      <c r="S5" s="103"/>
      <c r="T5" s="97"/>
      <c r="U5" s="19">
        <f t="shared" ref="U5:U9" si="0">S5-0.36</f>
        <v>-0.36</v>
      </c>
      <c r="V5" s="17">
        <f t="shared" ref="V5:V25" si="1">SUM(U5/0.77)</f>
        <v>-0.46753246753246752</v>
      </c>
      <c r="W5" s="17">
        <f t="shared" ref="W5:W9" si="2">SUM(V5+0.36)</f>
        <v>-0.10753246753246753</v>
      </c>
      <c r="X5" s="17"/>
    </row>
    <row r="6" spans="1:24" ht="49.9" customHeight="1" x14ac:dyDescent="0.6">
      <c r="A6" s="29">
        <v>100</v>
      </c>
      <c r="B6" s="28" t="s">
        <v>179</v>
      </c>
      <c r="C6" s="27"/>
      <c r="D6" s="42"/>
      <c r="E6" s="24"/>
      <c r="F6" s="54">
        <v>23.9</v>
      </c>
      <c r="G6" s="54">
        <f t="shared" ref="G6:G15" si="3">J6</f>
        <v>30.931428571428569</v>
      </c>
      <c r="H6" s="19">
        <f>F6-0.36</f>
        <v>23.54</v>
      </c>
      <c r="I6" s="17">
        <f t="shared" ref="I6:I15" si="4">SUM(H6/0.77)</f>
        <v>30.571428571428569</v>
      </c>
      <c r="J6" s="17">
        <f>SUM(I6+0.36)</f>
        <v>30.931428571428569</v>
      </c>
      <c r="K6" s="17"/>
      <c r="L6" s="17"/>
      <c r="N6" s="29">
        <v>561</v>
      </c>
      <c r="O6" s="28" t="s">
        <v>95</v>
      </c>
      <c r="P6" s="27"/>
      <c r="Q6" s="42"/>
      <c r="R6" s="24"/>
      <c r="S6" s="24">
        <v>28.25</v>
      </c>
      <c r="T6" s="54">
        <f>W6</f>
        <v>36.58077922077922</v>
      </c>
      <c r="U6" s="19">
        <f t="shared" si="0"/>
        <v>27.89</v>
      </c>
      <c r="V6" s="17">
        <f t="shared" si="1"/>
        <v>36.220779220779221</v>
      </c>
      <c r="W6" s="17">
        <f t="shared" si="2"/>
        <v>36.58077922077922</v>
      </c>
      <c r="X6" s="17"/>
    </row>
    <row r="7" spans="1:24" ht="49.9" customHeight="1" x14ac:dyDescent="0.6">
      <c r="A7" s="29">
        <v>101</v>
      </c>
      <c r="B7" s="28" t="s">
        <v>95</v>
      </c>
      <c r="C7" s="27"/>
      <c r="D7" s="42"/>
      <c r="E7" s="29"/>
      <c r="F7" s="24">
        <v>25.49</v>
      </c>
      <c r="G7" s="54">
        <f t="shared" si="3"/>
        <v>32.996363636363633</v>
      </c>
      <c r="H7" s="19">
        <f>F7-0.36</f>
        <v>25.13</v>
      </c>
      <c r="I7" s="17">
        <f t="shared" si="4"/>
        <v>32.636363636363633</v>
      </c>
      <c r="J7" s="17">
        <f>SUM(I7+0.36)</f>
        <v>32.996363636363633</v>
      </c>
      <c r="K7" s="17"/>
      <c r="L7" s="17"/>
      <c r="N7" s="29">
        <v>564</v>
      </c>
      <c r="O7" s="28" t="s">
        <v>196</v>
      </c>
      <c r="P7" s="27"/>
      <c r="Q7" s="42"/>
      <c r="R7" s="24" t="s">
        <v>45</v>
      </c>
      <c r="S7" s="24">
        <v>20.9</v>
      </c>
      <c r="T7" s="54">
        <f>W7</f>
        <v>27.035324675324674</v>
      </c>
      <c r="U7" s="19">
        <f t="shared" si="0"/>
        <v>20.54</v>
      </c>
      <c r="V7" s="17">
        <f t="shared" si="1"/>
        <v>26.675324675324674</v>
      </c>
      <c r="W7" s="17">
        <f t="shared" si="2"/>
        <v>27.035324675324674</v>
      </c>
      <c r="X7" s="17"/>
    </row>
    <row r="8" spans="1:24" ht="49.9" customHeight="1" x14ac:dyDescent="0.7">
      <c r="A8" s="29">
        <v>104</v>
      </c>
      <c r="B8" s="28" t="s">
        <v>79</v>
      </c>
      <c r="C8" s="27"/>
      <c r="D8" s="42"/>
      <c r="E8" s="29"/>
      <c r="F8" s="24">
        <v>30.45</v>
      </c>
      <c r="G8" s="54">
        <f t="shared" si="3"/>
        <v>39.437922077922074</v>
      </c>
      <c r="H8" s="19">
        <f>F8-0.36</f>
        <v>30.09</v>
      </c>
      <c r="I8" s="17">
        <f t="shared" si="4"/>
        <v>39.077922077922075</v>
      </c>
      <c r="J8" s="17">
        <f>SUM(I8+0.36)</f>
        <v>39.437922077922074</v>
      </c>
      <c r="K8" s="17"/>
      <c r="L8" s="17"/>
      <c r="N8" s="153"/>
      <c r="O8" s="323" t="s">
        <v>194</v>
      </c>
      <c r="P8" s="38"/>
      <c r="Q8" s="62"/>
      <c r="R8" s="80"/>
      <c r="S8" s="147"/>
      <c r="T8" s="152"/>
      <c r="U8" s="19">
        <f t="shared" si="0"/>
        <v>-0.36</v>
      </c>
      <c r="V8" s="17">
        <f t="shared" si="1"/>
        <v>-0.46753246753246752</v>
      </c>
      <c r="W8" s="17">
        <f t="shared" si="2"/>
        <v>-0.10753246753246753</v>
      </c>
      <c r="X8" s="17"/>
    </row>
    <row r="9" spans="1:24" ht="49.9" customHeight="1" x14ac:dyDescent="0.6">
      <c r="A9" s="29">
        <v>111</v>
      </c>
      <c r="B9" s="28" t="s">
        <v>78</v>
      </c>
      <c r="C9" s="27"/>
      <c r="D9" s="42"/>
      <c r="E9" s="24"/>
      <c r="F9" s="24">
        <v>17.55</v>
      </c>
      <c r="G9" s="54">
        <f t="shared" si="3"/>
        <v>22.684675324675325</v>
      </c>
      <c r="H9" s="19">
        <f>F9-0.36</f>
        <v>17.190000000000001</v>
      </c>
      <c r="I9" s="17">
        <f t="shared" si="4"/>
        <v>22.324675324675326</v>
      </c>
      <c r="J9" s="17">
        <f>SUM(I9+0.36)</f>
        <v>22.684675324675325</v>
      </c>
      <c r="K9" s="17"/>
      <c r="L9" s="17"/>
      <c r="N9" s="29">
        <v>181</v>
      </c>
      <c r="O9" s="28" t="s">
        <v>95</v>
      </c>
      <c r="P9" s="27"/>
      <c r="Q9" s="42"/>
      <c r="R9" s="29"/>
      <c r="S9" s="24">
        <v>19.75</v>
      </c>
      <c r="T9" s="24">
        <f>W9</f>
        <v>25.541818181818183</v>
      </c>
      <c r="U9" s="19">
        <f t="shared" si="0"/>
        <v>19.39</v>
      </c>
      <c r="V9" s="17">
        <f t="shared" si="1"/>
        <v>25.181818181818183</v>
      </c>
      <c r="W9" s="17">
        <f t="shared" si="2"/>
        <v>25.541818181818183</v>
      </c>
      <c r="X9" s="17"/>
    </row>
    <row r="10" spans="1:24" ht="49.9" customHeight="1" x14ac:dyDescent="0.6">
      <c r="A10" s="29">
        <v>116</v>
      </c>
      <c r="B10" s="28" t="s">
        <v>74</v>
      </c>
      <c r="C10" s="27"/>
      <c r="D10" s="42"/>
      <c r="E10" s="24"/>
      <c r="F10" s="24">
        <v>25.55</v>
      </c>
      <c r="G10" s="54">
        <f t="shared" si="3"/>
        <v>33.113116883116881</v>
      </c>
      <c r="H10" s="19">
        <f>F10-0.23</f>
        <v>25.32</v>
      </c>
      <c r="I10" s="17">
        <f t="shared" si="4"/>
        <v>32.883116883116884</v>
      </c>
      <c r="J10" s="17">
        <f>SUM(I10+0.23)</f>
        <v>33.113116883116881</v>
      </c>
      <c r="K10" s="17"/>
      <c r="L10" s="17"/>
      <c r="N10" s="102">
        <v>189</v>
      </c>
      <c r="O10" s="100" t="s">
        <v>192</v>
      </c>
      <c r="P10" s="99"/>
      <c r="Q10" s="26"/>
      <c r="R10" s="86"/>
      <c r="S10" s="86">
        <v>15.29</v>
      </c>
      <c r="T10" s="86">
        <f>W10</f>
        <v>19.776493506493505</v>
      </c>
      <c r="U10" s="19">
        <f>S10-0.27</f>
        <v>15.02</v>
      </c>
      <c r="V10" s="17">
        <f t="shared" si="1"/>
        <v>19.506493506493506</v>
      </c>
      <c r="W10" s="17">
        <f>SUM(V10+0.27)</f>
        <v>19.776493506493505</v>
      </c>
      <c r="X10" s="17"/>
    </row>
    <row r="11" spans="1:24" ht="49.9" customHeight="1" x14ac:dyDescent="0.6">
      <c r="A11" s="29">
        <v>117</v>
      </c>
      <c r="B11" s="28" t="s">
        <v>174</v>
      </c>
      <c r="C11" s="27"/>
      <c r="D11" s="42"/>
      <c r="E11" s="24">
        <v>2</v>
      </c>
      <c r="F11" s="24">
        <v>21.99</v>
      </c>
      <c r="G11" s="54">
        <f t="shared" si="3"/>
        <v>28.424025974025973</v>
      </c>
      <c r="H11" s="19">
        <f>F11-0.45</f>
        <v>21.54</v>
      </c>
      <c r="I11" s="17">
        <f t="shared" si="4"/>
        <v>27.974025974025974</v>
      </c>
      <c r="J11" s="17">
        <f>SUM(I11+0.45)</f>
        <v>28.424025974025973</v>
      </c>
      <c r="K11" s="17"/>
      <c r="L11" s="17"/>
      <c r="N11" s="29">
        <v>197</v>
      </c>
      <c r="O11" s="28" t="s">
        <v>183</v>
      </c>
      <c r="P11" s="27"/>
      <c r="Q11" s="42"/>
      <c r="R11" s="24"/>
      <c r="S11" s="24">
        <v>17.989999999999998</v>
      </c>
      <c r="T11" s="24">
        <f>W11</f>
        <v>23.229220779220778</v>
      </c>
      <c r="U11" s="19">
        <f>S11-0.45</f>
        <v>17.54</v>
      </c>
      <c r="V11" s="17">
        <f t="shared" si="1"/>
        <v>22.779220779220779</v>
      </c>
      <c r="W11" s="17">
        <f>SUM(V11+0.45)</f>
        <v>23.229220779220778</v>
      </c>
      <c r="X11" s="17"/>
    </row>
    <row r="12" spans="1:24" ht="49.9" customHeight="1" x14ac:dyDescent="0.7">
      <c r="A12" s="29">
        <v>700</v>
      </c>
      <c r="B12" s="28" t="s">
        <v>175</v>
      </c>
      <c r="C12" s="27"/>
      <c r="D12" s="42"/>
      <c r="E12" s="24"/>
      <c r="F12" s="24">
        <v>25.99</v>
      </c>
      <c r="G12" s="54">
        <f t="shared" si="3"/>
        <v>33.645714285714284</v>
      </c>
      <c r="H12" s="19">
        <f>F12-0.36</f>
        <v>25.63</v>
      </c>
      <c r="I12" s="17">
        <f t="shared" si="4"/>
        <v>33.285714285714285</v>
      </c>
      <c r="J12" s="17">
        <f>SUM(I12+0.36)</f>
        <v>33.645714285714284</v>
      </c>
      <c r="K12" s="17"/>
      <c r="L12" s="17"/>
      <c r="N12" s="81"/>
      <c r="O12" s="323" t="s">
        <v>191</v>
      </c>
      <c r="P12" s="38"/>
      <c r="Q12" s="62"/>
      <c r="R12" s="149"/>
      <c r="S12" s="147"/>
      <c r="T12" s="30"/>
      <c r="U12" s="19">
        <f>S12-0.36</f>
        <v>-0.36</v>
      </c>
      <c r="V12" s="17">
        <f t="shared" si="1"/>
        <v>-0.46753246753246752</v>
      </c>
      <c r="W12" s="17">
        <f>SUM(V12+0.36)</f>
        <v>-0.10753246753246753</v>
      </c>
      <c r="X12" s="17"/>
    </row>
    <row r="13" spans="1:24" ht="49.9" customHeight="1" x14ac:dyDescent="0.6">
      <c r="A13" s="29">
        <v>708</v>
      </c>
      <c r="B13" s="28" t="s">
        <v>190</v>
      </c>
      <c r="C13" s="27"/>
      <c r="D13" s="42"/>
      <c r="E13" s="24"/>
      <c r="F13" s="24">
        <v>14.13</v>
      </c>
      <c r="G13" s="54">
        <f t="shared" si="3"/>
        <v>18.243116883116883</v>
      </c>
      <c r="H13" s="19">
        <f>F13-0.36</f>
        <v>13.770000000000001</v>
      </c>
      <c r="I13" s="17">
        <f t="shared" si="4"/>
        <v>17.883116883116884</v>
      </c>
      <c r="J13" s="17">
        <f>SUM(I13+0.36)</f>
        <v>18.243116883116883</v>
      </c>
      <c r="K13" s="17"/>
      <c r="L13" s="17"/>
      <c r="N13" s="29">
        <v>201</v>
      </c>
      <c r="O13" s="28" t="s">
        <v>95</v>
      </c>
      <c r="P13" s="27"/>
      <c r="Q13" s="42"/>
      <c r="R13" s="29"/>
      <c r="S13" s="24">
        <v>19.75</v>
      </c>
      <c r="T13" s="24">
        <f>W13</f>
        <v>25.541818181818183</v>
      </c>
      <c r="U13" s="19">
        <f>S13-0.36</f>
        <v>19.39</v>
      </c>
      <c r="V13" s="17">
        <f t="shared" si="1"/>
        <v>25.181818181818183</v>
      </c>
      <c r="W13" s="17">
        <f>SUM(V13+0.36)</f>
        <v>25.541818181818183</v>
      </c>
      <c r="X13" s="17"/>
    </row>
    <row r="14" spans="1:24" ht="49.9" customHeight="1" x14ac:dyDescent="0.6">
      <c r="A14" s="29">
        <v>728</v>
      </c>
      <c r="B14" s="28" t="s">
        <v>188</v>
      </c>
      <c r="C14" s="27"/>
      <c r="D14" s="26"/>
      <c r="E14" s="29"/>
      <c r="F14" s="24">
        <v>33.35</v>
      </c>
      <c r="G14" s="54">
        <f t="shared" si="3"/>
        <v>43.204155844155842</v>
      </c>
      <c r="H14" s="19">
        <f>F14-0.36</f>
        <v>32.99</v>
      </c>
      <c r="I14" s="17">
        <f t="shared" si="4"/>
        <v>42.844155844155843</v>
      </c>
      <c r="J14" s="17">
        <f>SUM(I14+0.36)</f>
        <v>43.204155844155842</v>
      </c>
      <c r="K14" s="17"/>
      <c r="L14" s="17"/>
      <c r="N14" s="102">
        <v>209</v>
      </c>
      <c r="O14" s="100" t="s">
        <v>186</v>
      </c>
      <c r="P14" s="99"/>
      <c r="Q14" s="26"/>
      <c r="R14" s="86"/>
      <c r="S14" s="86">
        <v>15.29</v>
      </c>
      <c r="T14" s="86">
        <f>W14</f>
        <v>19.776493506493505</v>
      </c>
      <c r="U14" s="19">
        <f>S14-0.27</f>
        <v>15.02</v>
      </c>
      <c r="V14" s="17">
        <f t="shared" si="1"/>
        <v>19.506493506493506</v>
      </c>
      <c r="W14" s="17">
        <f>SUM(V14+0.27)</f>
        <v>19.776493506493505</v>
      </c>
      <c r="X14" s="17"/>
    </row>
    <row r="15" spans="1:24" ht="49.9" customHeight="1" x14ac:dyDescent="0.6">
      <c r="A15" s="29">
        <v>729</v>
      </c>
      <c r="B15" s="28" t="s">
        <v>448</v>
      </c>
      <c r="C15" s="27"/>
      <c r="D15" s="376"/>
      <c r="E15" s="29"/>
      <c r="F15" s="24">
        <v>29.99</v>
      </c>
      <c r="G15" s="54">
        <f t="shared" si="3"/>
        <v>38.879350649350641</v>
      </c>
      <c r="H15" s="19">
        <f>F15-0.23</f>
        <v>29.759999999999998</v>
      </c>
      <c r="I15" s="17">
        <f t="shared" si="4"/>
        <v>38.649350649350644</v>
      </c>
      <c r="J15" s="17">
        <f>SUM(I15+0.23)</f>
        <v>38.879350649350641</v>
      </c>
      <c r="K15" s="17"/>
      <c r="L15" s="17"/>
      <c r="N15" s="29">
        <v>217</v>
      </c>
      <c r="O15" s="28" t="s">
        <v>183</v>
      </c>
      <c r="P15" s="27"/>
      <c r="Q15" s="42"/>
      <c r="R15" s="24"/>
      <c r="S15" s="24">
        <v>17.989999999999998</v>
      </c>
      <c r="T15" s="24">
        <f>W15</f>
        <v>23.229220779220778</v>
      </c>
      <c r="U15" s="19">
        <f>S15-0.45</f>
        <v>17.54</v>
      </c>
      <c r="V15" s="17">
        <f t="shared" si="1"/>
        <v>22.779220779220779</v>
      </c>
      <c r="W15" s="17">
        <f>SUM(V15+0.45)</f>
        <v>23.229220779220778</v>
      </c>
      <c r="X15" s="17"/>
    </row>
    <row r="16" spans="1:24" ht="49.9" customHeight="1" x14ac:dyDescent="0.7">
      <c r="A16" s="85"/>
      <c r="B16" s="569" t="s">
        <v>585</v>
      </c>
      <c r="C16" s="570"/>
      <c r="D16" s="570"/>
      <c r="E16" s="570"/>
      <c r="F16" s="570"/>
      <c r="G16" s="571"/>
      <c r="H16" s="19"/>
      <c r="I16" s="17"/>
      <c r="J16" s="17"/>
      <c r="K16" s="17"/>
      <c r="L16" s="17"/>
      <c r="N16" s="81"/>
      <c r="O16" s="323" t="s">
        <v>182</v>
      </c>
      <c r="P16" s="38"/>
      <c r="Q16" s="62"/>
      <c r="R16" s="81"/>
      <c r="S16" s="147"/>
      <c r="T16" s="30"/>
      <c r="U16" s="19">
        <f>S16-0.36</f>
        <v>-0.36</v>
      </c>
      <c r="V16" s="17">
        <f t="shared" si="1"/>
        <v>-0.46753246753246752</v>
      </c>
      <c r="W16" s="17">
        <f>SUM(V16+0.36)</f>
        <v>-0.10753246753246753</v>
      </c>
      <c r="X16" s="17"/>
    </row>
    <row r="17" spans="1:24" ht="49.9" customHeight="1" x14ac:dyDescent="0.6">
      <c r="A17" s="29"/>
      <c r="B17" s="28" t="s">
        <v>96</v>
      </c>
      <c r="C17" s="27"/>
      <c r="D17" s="26"/>
      <c r="E17" s="379"/>
      <c r="F17" s="88">
        <v>28.25</v>
      </c>
      <c r="G17" s="54">
        <f>J17</f>
        <v>36.58077922077922</v>
      </c>
      <c r="H17" s="19">
        <f>F17-0.36</f>
        <v>27.89</v>
      </c>
      <c r="I17" s="17">
        <f t="shared" ref="I17" si="5">SUM(H17/0.77)</f>
        <v>36.220779220779221</v>
      </c>
      <c r="J17" s="17">
        <f>SUM(I17+0.36)</f>
        <v>36.58077922077922</v>
      </c>
      <c r="K17" s="17"/>
      <c r="L17" s="17"/>
      <c r="N17" s="29">
        <v>321</v>
      </c>
      <c r="O17" s="28" t="s">
        <v>95</v>
      </c>
      <c r="P17" s="27"/>
      <c r="Q17" s="42"/>
      <c r="R17" s="24"/>
      <c r="S17" s="24">
        <v>28.25</v>
      </c>
      <c r="T17" s="24">
        <f>W17</f>
        <v>36.58077922077922</v>
      </c>
      <c r="U17" s="19">
        <f>S17-0.36</f>
        <v>27.89</v>
      </c>
      <c r="V17" s="17">
        <f t="shared" si="1"/>
        <v>36.220779220779221</v>
      </c>
      <c r="W17" s="17">
        <f>SUM(V17+0.36)</f>
        <v>36.58077922077922</v>
      </c>
      <c r="X17" s="17"/>
    </row>
    <row r="18" spans="1:24" ht="49.9" customHeight="1" x14ac:dyDescent="0.7">
      <c r="A18" s="81"/>
      <c r="B18" s="321" t="s">
        <v>187</v>
      </c>
      <c r="C18" s="33"/>
      <c r="D18" s="32"/>
      <c r="E18" s="62"/>
      <c r="F18" s="151"/>
      <c r="G18" s="150"/>
      <c r="H18" s="19"/>
      <c r="I18" s="17"/>
      <c r="J18" s="17"/>
      <c r="K18" s="17"/>
      <c r="L18" s="17"/>
      <c r="N18" s="35"/>
      <c r="O18" s="323" t="s">
        <v>180</v>
      </c>
      <c r="P18" s="38"/>
      <c r="Q18" s="62"/>
      <c r="R18" s="35"/>
      <c r="S18" s="147"/>
      <c r="T18" s="30"/>
      <c r="U18" s="19">
        <f>S18-0.36</f>
        <v>-0.36</v>
      </c>
      <c r="V18" s="17">
        <f t="shared" si="1"/>
        <v>-0.46753246753246752</v>
      </c>
      <c r="W18" s="17">
        <f>SUM(V18+0.36)</f>
        <v>-0.10753246753246753</v>
      </c>
      <c r="X18" s="17"/>
    </row>
    <row r="19" spans="1:24" ht="49.9" customHeight="1" x14ac:dyDescent="0.6">
      <c r="A19" s="29">
        <v>157</v>
      </c>
      <c r="B19" s="28" t="s">
        <v>174</v>
      </c>
      <c r="C19" s="27"/>
      <c r="D19" s="42"/>
      <c r="E19" s="24" t="s">
        <v>45</v>
      </c>
      <c r="F19" s="24">
        <v>21.99</v>
      </c>
      <c r="G19" s="24">
        <f>J19</f>
        <v>28.424025974025973</v>
      </c>
      <c r="H19" s="19">
        <f>F19-0.45</f>
        <v>21.54</v>
      </c>
      <c r="I19" s="17">
        <f t="shared" ref="I19:I39" si="6">SUM(H19/0.77)</f>
        <v>27.974025974025974</v>
      </c>
      <c r="J19" s="17">
        <f>SUM(I19+0.45)</f>
        <v>28.424025974025973</v>
      </c>
      <c r="K19" s="17"/>
      <c r="L19" s="17"/>
      <c r="N19" s="29">
        <v>341</v>
      </c>
      <c r="O19" s="28" t="s">
        <v>95</v>
      </c>
      <c r="P19" s="27"/>
      <c r="Q19" s="42"/>
      <c r="R19" s="24"/>
      <c r="S19" s="24">
        <v>28.25</v>
      </c>
      <c r="T19" s="24">
        <f>W19</f>
        <v>36.58077922077922</v>
      </c>
      <c r="U19" s="19">
        <f>S19-0.36</f>
        <v>27.89</v>
      </c>
      <c r="V19" s="17">
        <f t="shared" si="1"/>
        <v>36.220779220779221</v>
      </c>
      <c r="W19" s="17">
        <f>SUM(V19+0.36)</f>
        <v>36.58077922077922</v>
      </c>
      <c r="X19" s="17"/>
    </row>
    <row r="20" spans="1:24" ht="49.9" customHeight="1" x14ac:dyDescent="0.7">
      <c r="A20" s="81"/>
      <c r="B20" s="321" t="s">
        <v>185</v>
      </c>
      <c r="C20" s="33"/>
      <c r="D20" s="133"/>
      <c r="E20" s="62"/>
      <c r="F20" s="81"/>
      <c r="G20" s="97"/>
      <c r="H20" s="19">
        <f>F20-0.36</f>
        <v>-0.36</v>
      </c>
      <c r="I20" s="17">
        <f t="shared" si="6"/>
        <v>-0.46753246753246752</v>
      </c>
      <c r="J20" s="17">
        <f>SUM(I20+0.36)</f>
        <v>-0.10753246753246753</v>
      </c>
      <c r="K20" s="17"/>
      <c r="L20" s="17"/>
      <c r="N20" s="29">
        <v>348</v>
      </c>
      <c r="O20" s="28" t="s">
        <v>178</v>
      </c>
      <c r="P20" s="27"/>
      <c r="Q20" s="42"/>
      <c r="R20" s="24"/>
      <c r="S20" s="24">
        <v>16.5</v>
      </c>
      <c r="T20" s="24">
        <f>W20</f>
        <v>21.347922077922078</v>
      </c>
      <c r="U20" s="19">
        <f>S20-0.27</f>
        <v>16.23</v>
      </c>
      <c r="V20" s="17">
        <f t="shared" si="1"/>
        <v>21.077922077922079</v>
      </c>
      <c r="W20" s="17">
        <f>SUM(V20+0.27)</f>
        <v>21.347922077922078</v>
      </c>
      <c r="X20" s="17"/>
    </row>
    <row r="21" spans="1:24" ht="49.9" customHeight="1" x14ac:dyDescent="0.7">
      <c r="A21" s="29">
        <v>167</v>
      </c>
      <c r="B21" s="28" t="s">
        <v>174</v>
      </c>
      <c r="C21" s="27"/>
      <c r="D21" s="42"/>
      <c r="E21" s="24" t="s">
        <v>45</v>
      </c>
      <c r="F21" s="24">
        <v>21.99</v>
      </c>
      <c r="G21" s="54">
        <f>J21</f>
        <v>28.424025974025973</v>
      </c>
      <c r="H21" s="19">
        <f>F21-0.45</f>
        <v>21.54</v>
      </c>
      <c r="I21" s="17">
        <f t="shared" si="6"/>
        <v>27.974025974025974</v>
      </c>
      <c r="J21" s="17">
        <f>SUM(I21+0.45)</f>
        <v>28.424025974025973</v>
      </c>
      <c r="K21" s="17"/>
      <c r="L21" s="17"/>
      <c r="N21" s="35"/>
      <c r="O21" s="323" t="s">
        <v>177</v>
      </c>
      <c r="P21" s="38"/>
      <c r="Q21" s="62"/>
      <c r="R21" s="35"/>
      <c r="S21" s="146"/>
      <c r="T21" s="30"/>
      <c r="U21" s="19">
        <f>S21-0.36</f>
        <v>-0.36</v>
      </c>
      <c r="V21" s="17">
        <f t="shared" si="1"/>
        <v>-0.46753246753246752</v>
      </c>
      <c r="W21" s="17">
        <f>SUM(V21+0.36)</f>
        <v>-0.10753246753246753</v>
      </c>
      <c r="X21" s="17"/>
    </row>
    <row r="22" spans="1:24" ht="49.9" customHeight="1" x14ac:dyDescent="0.7">
      <c r="A22" s="81"/>
      <c r="B22" s="321" t="s">
        <v>184</v>
      </c>
      <c r="C22" s="33"/>
      <c r="D22" s="133"/>
      <c r="E22" s="63"/>
      <c r="F22" s="146"/>
      <c r="G22" s="30"/>
      <c r="H22" s="19">
        <f>F22-0.36</f>
        <v>-0.36</v>
      </c>
      <c r="I22" s="17">
        <f t="shared" si="6"/>
        <v>-0.46753246753246752</v>
      </c>
      <c r="J22" s="17">
        <f>SUM(I22+0.36)</f>
        <v>-0.10753246753246753</v>
      </c>
      <c r="K22" s="17"/>
      <c r="L22" s="17"/>
      <c r="N22" s="29">
        <v>361</v>
      </c>
      <c r="O22" s="28" t="s">
        <v>95</v>
      </c>
      <c r="P22" s="27"/>
      <c r="Q22" s="42"/>
      <c r="R22" s="24"/>
      <c r="S22" s="24">
        <v>28.25</v>
      </c>
      <c r="T22" s="24">
        <f>W22</f>
        <v>36.58077922077922</v>
      </c>
      <c r="U22" s="19">
        <f>S22-0.36</f>
        <v>27.89</v>
      </c>
      <c r="V22" s="17">
        <f t="shared" si="1"/>
        <v>36.220779220779221</v>
      </c>
      <c r="W22" s="17">
        <f>SUM(V22+0.36)</f>
        <v>36.58077922077922</v>
      </c>
      <c r="X22" s="17"/>
    </row>
    <row r="23" spans="1:24" ht="49.9" customHeight="1" x14ac:dyDescent="0.6">
      <c r="A23" s="29">
        <v>171</v>
      </c>
      <c r="B23" s="28" t="s">
        <v>95</v>
      </c>
      <c r="C23" s="27"/>
      <c r="D23" s="42"/>
      <c r="E23" s="29"/>
      <c r="F23" s="24">
        <v>24.98</v>
      </c>
      <c r="G23" s="24">
        <f>J23</f>
        <v>32.334025974025977</v>
      </c>
      <c r="H23" s="19">
        <f>F23-0.36</f>
        <v>24.62</v>
      </c>
      <c r="I23" s="17">
        <f t="shared" si="6"/>
        <v>31.974025974025974</v>
      </c>
      <c r="J23" s="17">
        <f>SUM(I23+0.36)</f>
        <v>32.334025974025977</v>
      </c>
      <c r="K23" s="17"/>
      <c r="L23" s="17"/>
      <c r="M23" s="17"/>
      <c r="N23" s="29">
        <v>367</v>
      </c>
      <c r="O23" s="28" t="s">
        <v>174</v>
      </c>
      <c r="P23" s="27"/>
      <c r="Q23" s="42"/>
      <c r="R23" s="24">
        <v>2</v>
      </c>
      <c r="S23" s="24">
        <v>23.99</v>
      </c>
      <c r="T23" s="24">
        <f>W23</f>
        <v>31.021428571428569</v>
      </c>
      <c r="U23" s="19">
        <f>S23-0.45</f>
        <v>23.54</v>
      </c>
      <c r="V23" s="17">
        <f t="shared" si="1"/>
        <v>30.571428571428569</v>
      </c>
      <c r="W23" s="17">
        <f>SUM(V23+0.45)</f>
        <v>31.021428571428569</v>
      </c>
      <c r="X23" s="17"/>
    </row>
    <row r="24" spans="1:24" ht="49.9" customHeight="1" x14ac:dyDescent="0.6">
      <c r="A24" s="29">
        <v>176</v>
      </c>
      <c r="B24" s="28" t="s">
        <v>74</v>
      </c>
      <c r="C24" s="27"/>
      <c r="D24" s="42"/>
      <c r="E24" s="24" t="s">
        <v>45</v>
      </c>
      <c r="F24" s="24">
        <v>13.7</v>
      </c>
      <c r="G24" s="54">
        <f>J24</f>
        <v>17.723506493506491</v>
      </c>
      <c r="H24" s="19">
        <f>F24-0.23</f>
        <v>13.469999999999999</v>
      </c>
      <c r="I24" s="17">
        <f t="shared" si="6"/>
        <v>17.493506493506491</v>
      </c>
      <c r="J24" s="17">
        <f>SUM(I24+0.23)</f>
        <v>17.723506493506491</v>
      </c>
      <c r="K24" s="17"/>
      <c r="L24" s="17"/>
      <c r="N24" s="29">
        <v>374</v>
      </c>
      <c r="O24" s="28" t="s">
        <v>175</v>
      </c>
      <c r="P24" s="27"/>
      <c r="Q24" s="41"/>
      <c r="R24" s="29"/>
      <c r="S24" s="24">
        <v>29.99</v>
      </c>
      <c r="T24" s="24">
        <f>W24</f>
        <v>38.840519480519475</v>
      </c>
      <c r="U24" s="19">
        <f>S24-0.36</f>
        <v>29.63</v>
      </c>
      <c r="V24" s="17">
        <f t="shared" si="1"/>
        <v>38.480519480519476</v>
      </c>
      <c r="W24" s="17">
        <f>SUM(V24+0.36)</f>
        <v>38.840519480519475</v>
      </c>
      <c r="X24" s="17"/>
    </row>
    <row r="25" spans="1:24" ht="49.9" customHeight="1" x14ac:dyDescent="0.6">
      <c r="A25" s="79">
        <v>178</v>
      </c>
      <c r="B25" s="28" t="s">
        <v>174</v>
      </c>
      <c r="C25" s="27"/>
      <c r="D25" s="42"/>
      <c r="E25" s="24" t="s">
        <v>45</v>
      </c>
      <c r="F25" s="24">
        <v>21.99</v>
      </c>
      <c r="G25" s="24">
        <f>J25</f>
        <v>28.424025974025973</v>
      </c>
      <c r="H25" s="19">
        <f>F25-0.45</f>
        <v>21.54</v>
      </c>
      <c r="I25" s="17">
        <f t="shared" si="6"/>
        <v>27.974025974025974</v>
      </c>
      <c r="J25" s="17">
        <f>SUM(I25+0.45)</f>
        <v>28.424025974025973</v>
      </c>
      <c r="K25" s="17"/>
      <c r="L25" s="17"/>
      <c r="N25" s="29">
        <v>369</v>
      </c>
      <c r="O25" s="28" t="s">
        <v>79</v>
      </c>
      <c r="P25" s="27"/>
      <c r="Q25" s="42"/>
      <c r="R25" s="24" t="s">
        <v>45</v>
      </c>
      <c r="S25" s="24">
        <v>20.9</v>
      </c>
      <c r="T25" s="24">
        <f>W25</f>
        <v>27.035324675324674</v>
      </c>
      <c r="U25" s="19">
        <f>S25-0.36</f>
        <v>20.54</v>
      </c>
      <c r="V25" s="17">
        <f t="shared" si="1"/>
        <v>26.675324675324674</v>
      </c>
      <c r="W25" s="17">
        <f>SUM(V25+0.36)</f>
        <v>27.035324675324674</v>
      </c>
      <c r="X25" s="17"/>
    </row>
    <row r="26" spans="1:24" ht="49.9" customHeight="1" x14ac:dyDescent="0.7">
      <c r="A26" s="81"/>
      <c r="B26" s="323" t="s">
        <v>181</v>
      </c>
      <c r="C26" s="38"/>
      <c r="D26" s="32"/>
      <c r="E26" s="148"/>
      <c r="F26" s="143"/>
      <c r="G26" s="97"/>
      <c r="H26" s="19">
        <f>F26-0.36</f>
        <v>-0.36</v>
      </c>
      <c r="I26" s="17">
        <f t="shared" si="6"/>
        <v>-0.46753246753246752</v>
      </c>
      <c r="J26" s="17">
        <f>SUM(I26+0.36)</f>
        <v>-0.10753246753246753</v>
      </c>
      <c r="K26" s="17"/>
      <c r="L26" s="17"/>
      <c r="N26" s="85"/>
      <c r="O26" s="322" t="s">
        <v>277</v>
      </c>
      <c r="P26" s="96"/>
      <c r="Q26" s="229"/>
      <c r="R26" s="98"/>
      <c r="S26" s="98"/>
      <c r="T26" s="98"/>
      <c r="U26" s="19"/>
      <c r="V26" s="17"/>
      <c r="W26" s="17"/>
      <c r="X26" s="17"/>
    </row>
    <row r="27" spans="1:24" ht="49.9" customHeight="1" x14ac:dyDescent="0.6">
      <c r="A27" s="29">
        <v>120</v>
      </c>
      <c r="B27" s="28" t="s">
        <v>179</v>
      </c>
      <c r="C27" s="27"/>
      <c r="D27" s="42"/>
      <c r="E27" s="24"/>
      <c r="F27" s="54">
        <v>23.9</v>
      </c>
      <c r="G27" s="54">
        <f t="shared" ref="G27:G34" si="7">J27</f>
        <v>30.931428571428569</v>
      </c>
      <c r="H27" s="19">
        <f>F27-0.36</f>
        <v>23.54</v>
      </c>
      <c r="I27" s="17">
        <f t="shared" si="6"/>
        <v>30.571428571428569</v>
      </c>
      <c r="J27" s="17">
        <f>SUM(I27+0.36)</f>
        <v>30.931428571428569</v>
      </c>
      <c r="K27" s="17"/>
      <c r="L27" s="17"/>
      <c r="N27" s="29">
        <v>390</v>
      </c>
      <c r="O27" s="28" t="s">
        <v>95</v>
      </c>
      <c r="P27" s="27"/>
      <c r="Q27" s="42"/>
      <c r="R27" s="24"/>
      <c r="S27" s="24">
        <v>30.8</v>
      </c>
      <c r="T27" s="24">
        <f>W27</f>
        <v>39.892467532467535</v>
      </c>
      <c r="U27" s="19">
        <f t="shared" ref="U27:U34" si="8">S27-0.36</f>
        <v>30.44</v>
      </c>
      <c r="V27" s="17">
        <f>SUM(U27/0.77)</f>
        <v>39.532467532467535</v>
      </c>
      <c r="W27" s="17">
        <f>SUM(V27+0.36)</f>
        <v>39.892467532467535</v>
      </c>
      <c r="X27" s="17"/>
    </row>
    <row r="28" spans="1:24" ht="49.9" customHeight="1" x14ac:dyDescent="0.6">
      <c r="A28" s="29">
        <v>121</v>
      </c>
      <c r="B28" s="28" t="s">
        <v>95</v>
      </c>
      <c r="C28" s="27"/>
      <c r="D28" s="42"/>
      <c r="E28" s="29"/>
      <c r="F28" s="24">
        <v>25.49</v>
      </c>
      <c r="G28" s="54">
        <f t="shared" si="7"/>
        <v>32.996363636363633</v>
      </c>
      <c r="H28" s="19">
        <f>F28-0.36</f>
        <v>25.13</v>
      </c>
      <c r="I28" s="17">
        <f t="shared" si="6"/>
        <v>32.636363636363633</v>
      </c>
      <c r="J28" s="17">
        <f>SUM(I28+0.36)</f>
        <v>32.996363636363633</v>
      </c>
      <c r="K28" s="17"/>
      <c r="L28" s="17"/>
      <c r="N28" s="29">
        <v>395</v>
      </c>
      <c r="O28" s="28" t="s">
        <v>40</v>
      </c>
      <c r="P28" s="27"/>
      <c r="Q28" s="42"/>
      <c r="R28" s="24"/>
      <c r="S28" s="24">
        <v>25.7</v>
      </c>
      <c r="T28" s="24">
        <f>W28</f>
        <v>33.269090909090906</v>
      </c>
      <c r="U28" s="19">
        <f>S28-0.36</f>
        <v>25.34</v>
      </c>
      <c r="V28" s="17">
        <f t="shared" ref="V28" si="9">SUM(U28/0.77)</f>
        <v>32.909090909090907</v>
      </c>
      <c r="W28" s="17">
        <f>SUM(V28+0.36)</f>
        <v>33.269090909090906</v>
      </c>
      <c r="X28" s="17"/>
    </row>
    <row r="29" spans="1:24" ht="49.9" customHeight="1" x14ac:dyDescent="0.7">
      <c r="A29" s="29">
        <v>124</v>
      </c>
      <c r="B29" s="28" t="s">
        <v>79</v>
      </c>
      <c r="C29" s="27"/>
      <c r="D29" s="42"/>
      <c r="E29" s="29"/>
      <c r="F29" s="24">
        <v>30.45</v>
      </c>
      <c r="G29" s="54">
        <f t="shared" si="7"/>
        <v>39.437922077922074</v>
      </c>
      <c r="H29" s="19">
        <f>F29-0.36</f>
        <v>30.09</v>
      </c>
      <c r="I29" s="17">
        <f t="shared" si="6"/>
        <v>39.077922077922075</v>
      </c>
      <c r="J29" s="17">
        <f>SUM(I29+0.36)</f>
        <v>39.437922077922074</v>
      </c>
      <c r="K29" s="17"/>
      <c r="L29" s="17"/>
      <c r="N29" s="35"/>
      <c r="O29" s="321" t="s">
        <v>173</v>
      </c>
      <c r="P29" s="33"/>
      <c r="Q29" s="62"/>
      <c r="R29" s="144"/>
      <c r="S29" s="141"/>
      <c r="T29" s="30"/>
      <c r="U29" s="19">
        <f t="shared" si="8"/>
        <v>-0.36</v>
      </c>
      <c r="V29" s="17">
        <f>SUM(U30/0.77)</f>
        <v>36.220779220779221</v>
      </c>
      <c r="W29" s="17"/>
      <c r="X29" s="17"/>
    </row>
    <row r="30" spans="1:24" ht="49.9" customHeight="1" x14ac:dyDescent="0.6">
      <c r="A30" s="29">
        <v>131</v>
      </c>
      <c r="B30" s="28" t="s">
        <v>78</v>
      </c>
      <c r="C30" s="27"/>
      <c r="D30" s="42"/>
      <c r="E30" s="24"/>
      <c r="F30" s="24">
        <v>17.55</v>
      </c>
      <c r="G30" s="54">
        <f t="shared" si="7"/>
        <v>22.684675324675325</v>
      </c>
      <c r="H30" s="19">
        <f>F30-0.36</f>
        <v>17.190000000000001</v>
      </c>
      <c r="I30" s="17">
        <f t="shared" si="6"/>
        <v>22.324675324675326</v>
      </c>
      <c r="J30" s="17">
        <f>SUM(I30+0.36)</f>
        <v>22.684675324675325</v>
      </c>
      <c r="K30" s="17"/>
      <c r="L30" s="17"/>
      <c r="N30" s="29">
        <v>381</v>
      </c>
      <c r="O30" s="28" t="s">
        <v>95</v>
      </c>
      <c r="P30" s="27"/>
      <c r="Q30" s="42"/>
      <c r="R30" s="24"/>
      <c r="S30" s="24">
        <v>28.25</v>
      </c>
      <c r="T30" s="24">
        <f>W30</f>
        <v>36.58077922077922</v>
      </c>
      <c r="U30" s="19">
        <f t="shared" si="8"/>
        <v>27.89</v>
      </c>
      <c r="V30" s="17">
        <f>SUM(U30/0.77)</f>
        <v>36.220779220779221</v>
      </c>
      <c r="W30" s="17">
        <f>SUM(V30+0.36)</f>
        <v>36.58077922077922</v>
      </c>
      <c r="X30" s="17"/>
    </row>
    <row r="31" spans="1:24" ht="49.9" customHeight="1" x14ac:dyDescent="0.7">
      <c r="A31" s="29">
        <v>136</v>
      </c>
      <c r="B31" s="28" t="s">
        <v>74</v>
      </c>
      <c r="C31" s="27"/>
      <c r="D31" s="26"/>
      <c r="E31" s="42"/>
      <c r="F31" s="24">
        <v>25.55</v>
      </c>
      <c r="G31" s="54">
        <f t="shared" si="7"/>
        <v>33.113116883116881</v>
      </c>
      <c r="H31" s="19">
        <f>F31-0.23</f>
        <v>25.32</v>
      </c>
      <c r="I31" s="17">
        <f t="shared" si="6"/>
        <v>32.883116883116884</v>
      </c>
      <c r="J31" s="17">
        <f>SUM(I31+0.23)</f>
        <v>33.113116883116881</v>
      </c>
      <c r="K31" s="17"/>
      <c r="L31" s="17"/>
      <c r="N31" s="35"/>
      <c r="O31" s="321" t="s">
        <v>423</v>
      </c>
      <c r="P31" s="33"/>
      <c r="Q31" s="62"/>
      <c r="R31" s="35"/>
      <c r="S31" s="30"/>
      <c r="T31" s="30"/>
      <c r="U31" s="19">
        <f t="shared" si="8"/>
        <v>-0.36</v>
      </c>
      <c r="V31" s="17">
        <f>SUM(U32/0.77)</f>
        <v>39.532467532467535</v>
      </c>
      <c r="W31" s="17"/>
      <c r="X31" s="17"/>
    </row>
    <row r="32" spans="1:24" ht="49.9" customHeight="1" x14ac:dyDescent="0.6">
      <c r="A32" s="29">
        <v>137</v>
      </c>
      <c r="B32" s="28" t="s">
        <v>174</v>
      </c>
      <c r="C32" s="27"/>
      <c r="D32" s="42"/>
      <c r="E32" s="24">
        <v>2</v>
      </c>
      <c r="F32" s="24">
        <v>21.99</v>
      </c>
      <c r="G32" s="54">
        <f t="shared" si="7"/>
        <v>28.424025974025973</v>
      </c>
      <c r="H32" s="19">
        <f>F32-0.45</f>
        <v>21.54</v>
      </c>
      <c r="I32" s="17">
        <f t="shared" si="6"/>
        <v>27.974025974025974</v>
      </c>
      <c r="J32" s="17">
        <f>SUM(I32+0.45)</f>
        <v>28.424025974025973</v>
      </c>
      <c r="K32" s="17"/>
      <c r="L32" s="17"/>
      <c r="N32" s="29">
        <v>330</v>
      </c>
      <c r="O32" s="28" t="s">
        <v>95</v>
      </c>
      <c r="P32" s="27"/>
      <c r="Q32" s="42"/>
      <c r="R32" s="24"/>
      <c r="S32" s="24">
        <v>30.8</v>
      </c>
      <c r="T32" s="24">
        <f>W32</f>
        <v>39.892467532467535</v>
      </c>
      <c r="U32" s="19">
        <f t="shared" ref="U32" si="10">S32-0.36</f>
        <v>30.44</v>
      </c>
      <c r="V32" s="17">
        <f>SUM(U32/0.77)</f>
        <v>39.532467532467535</v>
      </c>
      <c r="W32" s="17">
        <f>SUM(V32+0.36)</f>
        <v>39.892467532467535</v>
      </c>
      <c r="X32" s="17"/>
    </row>
    <row r="33" spans="1:24" ht="49.9" customHeight="1" x14ac:dyDescent="0.6">
      <c r="A33" s="29">
        <v>730</v>
      </c>
      <c r="B33" s="28" t="s">
        <v>171</v>
      </c>
      <c r="C33" s="27"/>
      <c r="D33" s="42"/>
      <c r="E33" s="24"/>
      <c r="F33" s="24">
        <v>25.99</v>
      </c>
      <c r="G33" s="54">
        <f t="shared" si="7"/>
        <v>33.645714285714284</v>
      </c>
      <c r="H33" s="19">
        <f t="shared" ref="H33:H36" si="11">F33-0.36</f>
        <v>25.63</v>
      </c>
      <c r="I33" s="17">
        <f t="shared" si="6"/>
        <v>33.285714285714285</v>
      </c>
      <c r="J33" s="17">
        <f t="shared" ref="J33:J36" si="12">SUM(I33+0.36)</f>
        <v>33.645714285714284</v>
      </c>
      <c r="K33" s="17"/>
      <c r="L33" s="17"/>
      <c r="N33" s="29">
        <v>331</v>
      </c>
      <c r="O33" s="28" t="s">
        <v>40</v>
      </c>
      <c r="P33" s="27"/>
      <c r="Q33" s="42"/>
      <c r="R33" s="24"/>
      <c r="S33" s="24">
        <v>25.7</v>
      </c>
      <c r="T33" s="24">
        <f>W33</f>
        <v>33.269090909090906</v>
      </c>
      <c r="U33" s="19">
        <f>S33-0.36</f>
        <v>25.34</v>
      </c>
      <c r="V33" s="17">
        <f t="shared" ref="V33" si="13">SUM(U33/0.77)</f>
        <v>32.909090909090907</v>
      </c>
      <c r="W33" s="17">
        <f>SUM(V33+0.36)</f>
        <v>33.269090909090906</v>
      </c>
      <c r="X33" s="17"/>
    </row>
    <row r="34" spans="1:24" ht="49.9" customHeight="1" x14ac:dyDescent="0.7">
      <c r="A34" s="29">
        <v>738</v>
      </c>
      <c r="B34" s="28" t="s">
        <v>76</v>
      </c>
      <c r="C34" s="27"/>
      <c r="D34" s="42"/>
      <c r="E34" s="24"/>
      <c r="F34" s="24">
        <v>14.13</v>
      </c>
      <c r="G34" s="54">
        <f t="shared" si="7"/>
        <v>18.243116883116883</v>
      </c>
      <c r="H34" s="19">
        <f t="shared" si="11"/>
        <v>13.770000000000001</v>
      </c>
      <c r="I34" s="17">
        <f t="shared" si="6"/>
        <v>17.883116883116884</v>
      </c>
      <c r="J34" s="17">
        <f t="shared" si="12"/>
        <v>18.243116883116883</v>
      </c>
      <c r="K34" s="17"/>
      <c r="L34" s="17"/>
      <c r="N34" s="81"/>
      <c r="O34" s="321" t="s">
        <v>168</v>
      </c>
      <c r="P34" s="33"/>
      <c r="Q34" s="62"/>
      <c r="R34" s="81" t="s">
        <v>43</v>
      </c>
      <c r="S34" s="30"/>
      <c r="T34" s="30"/>
      <c r="U34" s="19">
        <f t="shared" si="8"/>
        <v>-0.36</v>
      </c>
      <c r="V34" s="17" t="e">
        <f>SUM(#REF!/0.77)</f>
        <v>#REF!</v>
      </c>
      <c r="W34" s="17"/>
      <c r="X34" s="17"/>
    </row>
    <row r="35" spans="1:24" ht="49.9" customHeight="1" x14ac:dyDescent="0.7">
      <c r="A35" s="81"/>
      <c r="B35" s="321" t="s">
        <v>164</v>
      </c>
      <c r="C35" s="34"/>
      <c r="D35" s="80"/>
      <c r="E35" s="81"/>
      <c r="F35" s="143"/>
      <c r="G35" s="97"/>
      <c r="H35" s="19">
        <f t="shared" si="11"/>
        <v>-0.36</v>
      </c>
      <c r="I35" s="17">
        <f t="shared" si="6"/>
        <v>-0.46753246753246752</v>
      </c>
      <c r="J35" s="17">
        <f t="shared" si="12"/>
        <v>-0.10753246753246753</v>
      </c>
      <c r="K35" s="17"/>
      <c r="L35" s="17"/>
      <c r="N35" s="29">
        <v>278</v>
      </c>
      <c r="O35" s="28" t="s">
        <v>161</v>
      </c>
      <c r="P35" s="27"/>
      <c r="Q35" s="42"/>
      <c r="R35" s="24">
        <v>2</v>
      </c>
      <c r="S35" s="24">
        <v>13.99</v>
      </c>
      <c r="T35" s="24">
        <f>W35</f>
        <v>18.034415584415584</v>
      </c>
      <c r="U35" s="19">
        <f>S35-0.45</f>
        <v>13.540000000000001</v>
      </c>
      <c r="V35" s="17">
        <f>SUM(U35/0.77)</f>
        <v>17.584415584415584</v>
      </c>
      <c r="W35" s="17">
        <f>SUM(V35+0.45)</f>
        <v>18.034415584415584</v>
      </c>
      <c r="X35" s="17"/>
    </row>
    <row r="36" spans="1:24" ht="49.9" customHeight="1" x14ac:dyDescent="0.7">
      <c r="A36" s="29">
        <v>531</v>
      </c>
      <c r="B36" s="28" t="s">
        <v>95</v>
      </c>
      <c r="C36" s="27"/>
      <c r="D36" s="42"/>
      <c r="E36" s="24"/>
      <c r="F36" s="24">
        <v>28.25</v>
      </c>
      <c r="G36" s="54">
        <f>J36</f>
        <v>36.58077922077922</v>
      </c>
      <c r="H36" s="19">
        <f t="shared" si="11"/>
        <v>27.89</v>
      </c>
      <c r="I36" s="17">
        <f t="shared" si="6"/>
        <v>36.220779220779221</v>
      </c>
      <c r="J36" s="17">
        <f t="shared" si="12"/>
        <v>36.58077922077922</v>
      </c>
      <c r="K36" s="17"/>
      <c r="L36" s="17"/>
      <c r="N36" s="81"/>
      <c r="O36" s="321" t="s">
        <v>165</v>
      </c>
      <c r="P36" s="33"/>
      <c r="Q36" s="62"/>
      <c r="R36" s="81"/>
      <c r="S36" s="30"/>
      <c r="T36" s="30"/>
      <c r="U36" s="19">
        <f>S36-0.36</f>
        <v>-0.36</v>
      </c>
      <c r="V36" s="17" t="e">
        <f>SUM(#REF!/0.77)</f>
        <v>#REF!</v>
      </c>
      <c r="W36" s="17" t="e">
        <f>SUM(V36+0.23)</f>
        <v>#REF!</v>
      </c>
      <c r="X36" s="17"/>
    </row>
    <row r="37" spans="1:24" ht="49.9" customHeight="1" x14ac:dyDescent="0.6">
      <c r="A37" s="29">
        <v>535</v>
      </c>
      <c r="B37" s="28" t="s">
        <v>74</v>
      </c>
      <c r="C37" s="27"/>
      <c r="D37" s="42"/>
      <c r="E37" s="24"/>
      <c r="F37" s="24">
        <v>28.45</v>
      </c>
      <c r="G37" s="54">
        <f>J37</f>
        <v>36.879350649350641</v>
      </c>
      <c r="H37" s="19">
        <f>F37-0.23</f>
        <v>28.22</v>
      </c>
      <c r="I37" s="17">
        <f t="shared" si="6"/>
        <v>36.649350649350644</v>
      </c>
      <c r="J37" s="17">
        <f>SUM(I37+0.23)</f>
        <v>36.879350649350641</v>
      </c>
      <c r="K37" s="17"/>
      <c r="L37" s="17"/>
      <c r="N37" s="29">
        <v>283</v>
      </c>
      <c r="O37" s="28" t="s">
        <v>74</v>
      </c>
      <c r="P37" s="27"/>
      <c r="Q37" s="42"/>
      <c r="R37" s="24"/>
      <c r="S37" s="24">
        <v>18.38</v>
      </c>
      <c r="T37" s="54">
        <f>W37</f>
        <v>23.80142857142857</v>
      </c>
      <c r="U37" s="19">
        <f>S37-0.23</f>
        <v>18.149999999999999</v>
      </c>
      <c r="V37" s="17">
        <f>SUM(U37/0.77)</f>
        <v>23.571428571428569</v>
      </c>
      <c r="W37" s="17">
        <f>SUM(V37+0.23)</f>
        <v>23.80142857142857</v>
      </c>
      <c r="X37" s="17"/>
    </row>
    <row r="38" spans="1:24" ht="49.9" customHeight="1" x14ac:dyDescent="0.6">
      <c r="A38" s="29">
        <v>542</v>
      </c>
      <c r="B38" s="28" t="s">
        <v>42</v>
      </c>
      <c r="C38" s="27"/>
      <c r="D38" s="42"/>
      <c r="E38" s="24" t="s">
        <v>45</v>
      </c>
      <c r="F38" s="24">
        <v>20.9</v>
      </c>
      <c r="G38" s="54">
        <f>J38</f>
        <v>27.035324675324674</v>
      </c>
      <c r="H38" s="19">
        <f t="shared" ref="H38:H46" si="14">F38-0.36</f>
        <v>20.54</v>
      </c>
      <c r="I38" s="17">
        <f t="shared" si="6"/>
        <v>26.675324675324674</v>
      </c>
      <c r="J38" s="17">
        <f t="shared" ref="J38:J46" si="15">SUM(I38+0.36)</f>
        <v>27.035324675324674</v>
      </c>
      <c r="K38" s="17"/>
      <c r="L38" s="17"/>
      <c r="N38" s="102">
        <v>284</v>
      </c>
      <c r="O38" s="100" t="s">
        <v>163</v>
      </c>
      <c r="P38" s="99"/>
      <c r="Q38" s="26"/>
      <c r="R38" s="102"/>
      <c r="S38" s="86">
        <v>15.29</v>
      </c>
      <c r="T38" s="142">
        <f>W38</f>
        <v>19.776493506493505</v>
      </c>
      <c r="U38" s="117">
        <f>S38-0.27</f>
        <v>15.02</v>
      </c>
      <c r="V38" s="17">
        <f>SUM(U38/0.77)</f>
        <v>19.506493506493506</v>
      </c>
      <c r="W38" s="17">
        <f>SUM(V38+0.27)</f>
        <v>19.776493506493505</v>
      </c>
      <c r="X38" s="17"/>
    </row>
    <row r="39" spans="1:24" ht="49.9" customHeight="1" x14ac:dyDescent="0.6">
      <c r="A39" s="29">
        <v>539</v>
      </c>
      <c r="B39" s="28" t="s">
        <v>169</v>
      </c>
      <c r="C39" s="27"/>
      <c r="D39" s="42"/>
      <c r="E39" s="29"/>
      <c r="F39" s="24">
        <v>31.99</v>
      </c>
      <c r="G39" s="54">
        <f>J39</f>
        <v>41.437922077922074</v>
      </c>
      <c r="H39" s="19">
        <f t="shared" si="14"/>
        <v>31.63</v>
      </c>
      <c r="I39" s="17">
        <f t="shared" si="6"/>
        <v>41.077922077922075</v>
      </c>
      <c r="J39" s="17">
        <f t="shared" si="15"/>
        <v>41.437922077922074</v>
      </c>
      <c r="K39" s="17"/>
      <c r="L39" s="17"/>
      <c r="N39" s="29">
        <v>288</v>
      </c>
      <c r="O39" s="28" t="s">
        <v>161</v>
      </c>
      <c r="P39" s="27"/>
      <c r="Q39" s="42"/>
      <c r="R39" s="24">
        <v>2</v>
      </c>
      <c r="S39" s="24">
        <v>13.99</v>
      </c>
      <c r="T39" s="24">
        <f>W39</f>
        <v>18.034415584415584</v>
      </c>
      <c r="U39" s="19">
        <f>S39-0.45</f>
        <v>13.540000000000001</v>
      </c>
      <c r="V39" s="17">
        <f>SUM(U39/0.77)</f>
        <v>17.584415584415584</v>
      </c>
      <c r="W39" s="17">
        <f>SUM(V39+0.45)</f>
        <v>18.034415584415584</v>
      </c>
      <c r="X39" s="17"/>
    </row>
    <row r="40" spans="1:24" ht="49.9" customHeight="1" x14ac:dyDescent="0.7">
      <c r="A40" s="244"/>
      <c r="B40" s="324" t="s">
        <v>295</v>
      </c>
      <c r="C40" s="242"/>
      <c r="D40" s="245"/>
      <c r="E40" s="244"/>
      <c r="F40" s="245"/>
      <c r="G40" s="246"/>
      <c r="H40" s="19">
        <f t="shared" si="14"/>
        <v>-0.36</v>
      </c>
      <c r="I40" s="17">
        <f t="shared" ref="I40:I46" si="16">SUM(H40/0.77)</f>
        <v>-0.46753246753246752</v>
      </c>
      <c r="J40" s="17">
        <f t="shared" si="15"/>
        <v>-0.10753246753246753</v>
      </c>
      <c r="K40" s="17"/>
      <c r="L40" s="17"/>
      <c r="N40" s="81"/>
      <c r="O40" s="321" t="s">
        <v>159</v>
      </c>
      <c r="P40" s="33"/>
      <c r="Q40" s="62"/>
      <c r="R40" s="81"/>
      <c r="S40" s="141"/>
      <c r="T40" s="30"/>
      <c r="U40" s="19"/>
      <c r="V40" s="17"/>
      <c r="W40" s="17"/>
      <c r="X40" s="17"/>
    </row>
    <row r="41" spans="1:24" ht="49.9" customHeight="1" x14ac:dyDescent="0.6">
      <c r="A41" s="29">
        <v>570</v>
      </c>
      <c r="B41" s="510" t="s">
        <v>95</v>
      </c>
      <c r="C41" s="510"/>
      <c r="D41" s="510"/>
      <c r="E41" s="29"/>
      <c r="F41" s="24">
        <v>28.25</v>
      </c>
      <c r="G41" s="54">
        <f t="shared" ref="G41" si="17">J41</f>
        <v>36.58077922077922</v>
      </c>
      <c r="H41" s="19">
        <f t="shared" si="14"/>
        <v>27.89</v>
      </c>
      <c r="I41" s="17">
        <f t="shared" si="16"/>
        <v>36.220779220779221</v>
      </c>
      <c r="J41" s="17">
        <f t="shared" si="15"/>
        <v>36.58077922077922</v>
      </c>
      <c r="K41" s="17"/>
      <c r="L41" s="17"/>
      <c r="N41" s="29">
        <v>295</v>
      </c>
      <c r="O41" s="28" t="s">
        <v>279</v>
      </c>
      <c r="P41" s="27"/>
      <c r="Q41" s="42"/>
      <c r="R41" s="29"/>
      <c r="S41" s="24">
        <v>15.6</v>
      </c>
      <c r="T41" s="24">
        <f>W41</f>
        <v>20.15220779220779</v>
      </c>
      <c r="U41" s="19">
        <f>S41-0.36</f>
        <v>15.24</v>
      </c>
      <c r="V41" s="17">
        <f>SUM(U41/0.77)</f>
        <v>19.79220779220779</v>
      </c>
      <c r="W41" s="17">
        <f>SUM(V41+0.36)</f>
        <v>20.15220779220779</v>
      </c>
      <c r="X41" s="17"/>
    </row>
    <row r="42" spans="1:24" ht="49.9" customHeight="1" x14ac:dyDescent="0.6">
      <c r="A42" s="29">
        <v>579</v>
      </c>
      <c r="B42" s="518" t="s">
        <v>169</v>
      </c>
      <c r="C42" s="519"/>
      <c r="D42" s="520"/>
      <c r="E42" s="29"/>
      <c r="F42" s="24">
        <v>31.99</v>
      </c>
      <c r="G42" s="54">
        <f>J42</f>
        <v>41.437922077922074</v>
      </c>
      <c r="H42" s="19">
        <f t="shared" si="14"/>
        <v>31.63</v>
      </c>
      <c r="I42" s="17">
        <f t="shared" si="16"/>
        <v>41.077922077922075</v>
      </c>
      <c r="J42" s="17">
        <f t="shared" si="15"/>
        <v>41.437922077922074</v>
      </c>
      <c r="K42" s="17"/>
      <c r="L42" s="17"/>
      <c r="N42" s="29">
        <v>296</v>
      </c>
      <c r="O42" s="28" t="s">
        <v>158</v>
      </c>
      <c r="P42" s="27"/>
      <c r="Q42" s="42"/>
      <c r="R42" s="29"/>
      <c r="S42" s="24">
        <v>17.75</v>
      </c>
      <c r="T42" s="24">
        <f>W42</f>
        <v>22.986233766233767</v>
      </c>
      <c r="U42" s="19">
        <f>S42-0.22</f>
        <v>17.53</v>
      </c>
      <c r="V42" s="17">
        <f>SUM(U42/0.77)</f>
        <v>22.766233766233768</v>
      </c>
      <c r="W42" s="17">
        <f>SUM(V42+0.22)</f>
        <v>22.986233766233767</v>
      </c>
      <c r="X42" s="17"/>
    </row>
    <row r="43" spans="1:24" ht="49.9" customHeight="1" x14ac:dyDescent="0.7">
      <c r="A43" s="244"/>
      <c r="B43" s="324" t="s">
        <v>568</v>
      </c>
      <c r="C43" s="242"/>
      <c r="D43" s="245"/>
      <c r="E43" s="244"/>
      <c r="F43" s="245"/>
      <c r="G43" s="246"/>
      <c r="H43" s="19">
        <f t="shared" si="14"/>
        <v>-0.36</v>
      </c>
      <c r="I43" s="17">
        <f t="shared" si="16"/>
        <v>-0.46753246753246752</v>
      </c>
      <c r="J43" s="17">
        <f t="shared" si="15"/>
        <v>-0.10753246753246753</v>
      </c>
      <c r="K43" s="17"/>
      <c r="L43" s="17"/>
      <c r="N43" s="244"/>
      <c r="O43" s="324" t="s">
        <v>376</v>
      </c>
      <c r="P43" s="242"/>
      <c r="Q43" s="245"/>
      <c r="R43" s="244" t="s">
        <v>43</v>
      </c>
      <c r="S43" s="300"/>
      <c r="T43" s="245"/>
      <c r="U43" s="19">
        <f t="shared" ref="U43" si="18">S43-0.36</f>
        <v>-0.36</v>
      </c>
      <c r="V43" s="17" t="e">
        <f>SUM(#REF!/0.77)</f>
        <v>#REF!</v>
      </c>
      <c r="W43" s="17"/>
      <c r="X43" s="17"/>
    </row>
    <row r="44" spans="1:24" ht="49.9" customHeight="1" x14ac:dyDescent="0.6">
      <c r="A44" s="29"/>
      <c r="B44" s="510" t="s">
        <v>40</v>
      </c>
      <c r="C44" s="510"/>
      <c r="D44" s="510"/>
      <c r="E44" s="24">
        <v>1</v>
      </c>
      <c r="F44" s="24">
        <v>21.98</v>
      </c>
      <c r="G44" s="54">
        <f t="shared" ref="G44" si="19">J44</f>
        <v>28.437922077922078</v>
      </c>
      <c r="H44" s="19">
        <f t="shared" si="14"/>
        <v>21.62</v>
      </c>
      <c r="I44" s="17">
        <f t="shared" si="16"/>
        <v>28.077922077922079</v>
      </c>
      <c r="J44" s="17">
        <f t="shared" si="15"/>
        <v>28.437922077922078</v>
      </c>
      <c r="K44" s="17"/>
      <c r="L44" s="17"/>
      <c r="N44" s="29">
        <v>268</v>
      </c>
      <c r="O44" s="510" t="s">
        <v>161</v>
      </c>
      <c r="P44" s="510"/>
      <c r="Q44" s="510"/>
      <c r="R44" s="24"/>
      <c r="S44" s="24">
        <v>15.99</v>
      </c>
      <c r="T44" s="24">
        <f>W44</f>
        <v>20.631818181818183</v>
      </c>
      <c r="U44" s="19">
        <f>S44-0.45</f>
        <v>15.540000000000001</v>
      </c>
      <c r="V44" s="19">
        <f>SUM(U44/0.77)</f>
        <v>20.181818181818183</v>
      </c>
      <c r="W44" s="19">
        <f>SUM(V44+0.45)</f>
        <v>20.631818181818183</v>
      </c>
      <c r="X44" s="17"/>
    </row>
    <row r="45" spans="1:24" ht="49.9" customHeight="1" x14ac:dyDescent="0.7">
      <c r="A45" s="244"/>
      <c r="B45" s="324" t="s">
        <v>569</v>
      </c>
      <c r="C45" s="242"/>
      <c r="D45" s="245"/>
      <c r="E45" s="244"/>
      <c r="F45" s="245"/>
      <c r="G45" s="246"/>
      <c r="H45" s="19">
        <f t="shared" si="14"/>
        <v>-0.36</v>
      </c>
      <c r="I45" s="17">
        <f t="shared" si="16"/>
        <v>-0.46753246753246752</v>
      </c>
      <c r="J45" s="17">
        <f t="shared" si="15"/>
        <v>-0.10753246753246753</v>
      </c>
      <c r="K45" s="17"/>
      <c r="L45" s="17"/>
      <c r="N45" s="14"/>
      <c r="Q45" s="19"/>
      <c r="R45" s="14"/>
      <c r="S45" s="17"/>
      <c r="T45" s="19"/>
      <c r="U45" s="19"/>
      <c r="V45" s="17"/>
      <c r="W45" s="17"/>
      <c r="X45" s="17"/>
    </row>
    <row r="46" spans="1:24" ht="49.9" customHeight="1" x14ac:dyDescent="0.6">
      <c r="A46" s="29"/>
      <c r="B46" s="510" t="s">
        <v>40</v>
      </c>
      <c r="C46" s="510"/>
      <c r="D46" s="510"/>
      <c r="E46" s="24">
        <v>1</v>
      </c>
      <c r="F46" s="24">
        <v>21.98</v>
      </c>
      <c r="G46" s="54">
        <f t="shared" ref="G46" si="20">J46</f>
        <v>28.437922077922078</v>
      </c>
      <c r="H46" s="19">
        <f t="shared" si="14"/>
        <v>21.62</v>
      </c>
      <c r="I46" s="17">
        <f t="shared" si="16"/>
        <v>28.077922077922079</v>
      </c>
      <c r="J46" s="17">
        <f t="shared" si="15"/>
        <v>28.437922077922078</v>
      </c>
      <c r="K46" s="17"/>
      <c r="L46" s="17"/>
      <c r="N46" s="419"/>
      <c r="Q46" s="19"/>
      <c r="R46" s="419"/>
      <c r="S46" s="17"/>
      <c r="T46" s="19"/>
      <c r="U46" s="19"/>
      <c r="V46" s="17"/>
      <c r="W46" s="17"/>
      <c r="X46" s="17"/>
    </row>
    <row r="47" spans="1:24" ht="49.9" customHeight="1" x14ac:dyDescent="0.6">
      <c r="A47" s="347"/>
      <c r="B47" s="423"/>
      <c r="C47" s="423"/>
      <c r="D47" s="423"/>
      <c r="E47" s="343"/>
      <c r="F47" s="343"/>
      <c r="G47" s="344"/>
      <c r="H47" s="19"/>
      <c r="I47" s="17"/>
      <c r="J47" s="17"/>
      <c r="K47" s="17"/>
      <c r="L47" s="17"/>
      <c r="N47" s="419"/>
      <c r="Q47" s="19"/>
      <c r="R47" s="419"/>
      <c r="S47" s="17"/>
      <c r="T47" s="19"/>
      <c r="U47" s="19"/>
      <c r="V47" s="17"/>
      <c r="W47" s="17"/>
      <c r="X47" s="17"/>
    </row>
    <row r="48" spans="1:24" ht="49.9" customHeight="1" x14ac:dyDescent="0.6">
      <c r="A48" s="347"/>
      <c r="B48" s="423"/>
      <c r="C48" s="423"/>
      <c r="D48" s="423"/>
      <c r="E48" s="343"/>
      <c r="F48" s="343"/>
      <c r="G48" s="344"/>
      <c r="H48" s="19"/>
      <c r="I48" s="17"/>
      <c r="J48" s="17"/>
      <c r="K48" s="17"/>
      <c r="L48" s="17"/>
      <c r="N48" s="14"/>
      <c r="Q48" s="19"/>
      <c r="R48" s="14"/>
      <c r="S48" s="17"/>
      <c r="T48" s="19"/>
      <c r="U48" s="19"/>
      <c r="V48" s="17"/>
      <c r="W48" s="17"/>
      <c r="X48" s="17"/>
    </row>
    <row r="49" spans="1:24" ht="49.9" customHeight="1" x14ac:dyDescent="0.6">
      <c r="A49" s="347"/>
      <c r="B49" s="417"/>
      <c r="C49" s="417"/>
      <c r="D49" s="417"/>
      <c r="E49" s="343"/>
      <c r="F49" s="343"/>
      <c r="G49" s="344"/>
      <c r="H49" s="19"/>
      <c r="I49" s="17"/>
      <c r="J49" s="17"/>
      <c r="K49" s="17"/>
      <c r="L49" s="17"/>
      <c r="N49" s="419"/>
      <c r="Q49" s="19"/>
      <c r="R49" s="419"/>
      <c r="S49" s="17"/>
      <c r="T49" s="19"/>
      <c r="U49" s="19"/>
      <c r="V49" s="17"/>
      <c r="W49" s="17"/>
      <c r="X49" s="17"/>
    </row>
    <row r="50" spans="1:24" ht="49.9" customHeight="1" x14ac:dyDescent="0.6">
      <c r="A50" s="14"/>
      <c r="D50" s="19"/>
      <c r="F50" s="19"/>
      <c r="G50" s="18"/>
      <c r="H50" s="19"/>
      <c r="I50" s="17"/>
      <c r="J50" s="17"/>
      <c r="K50" s="17"/>
      <c r="L50" s="17"/>
      <c r="N50" s="377"/>
      <c r="Q50" s="19"/>
      <c r="R50" s="377"/>
      <c r="S50" s="17"/>
      <c r="T50" s="19"/>
      <c r="U50" s="19"/>
      <c r="V50" s="17"/>
      <c r="W50" s="17"/>
      <c r="X50" s="17"/>
    </row>
    <row r="51" spans="1:24" ht="49.9" customHeight="1" x14ac:dyDescent="0.6">
      <c r="A51" s="113" t="s">
        <v>94</v>
      </c>
      <c r="B51" s="116" t="s">
        <v>93</v>
      </c>
      <c r="C51" s="115"/>
      <c r="D51" s="114"/>
      <c r="E51" s="113"/>
      <c r="F51" s="113" t="s">
        <v>92</v>
      </c>
      <c r="G51" s="113" t="s">
        <v>91</v>
      </c>
      <c r="H51" s="19" t="e">
        <f>F51-0.36</f>
        <v>#VALUE!</v>
      </c>
      <c r="I51" s="17" t="e">
        <f>SUM(H52/0.77)</f>
        <v>#VALUE!</v>
      </c>
      <c r="J51" s="17" t="e">
        <f>SUM(I51+0.36)</f>
        <v>#VALUE!</v>
      </c>
      <c r="K51" s="17"/>
      <c r="L51" s="17"/>
      <c r="N51" s="113" t="s">
        <v>94</v>
      </c>
      <c r="O51" s="116" t="s">
        <v>93</v>
      </c>
      <c r="P51" s="115"/>
      <c r="Q51" s="132"/>
      <c r="R51" s="113"/>
      <c r="S51" s="113" t="s">
        <v>92</v>
      </c>
      <c r="T51" s="113" t="s">
        <v>91</v>
      </c>
      <c r="X51" s="17"/>
    </row>
    <row r="52" spans="1:24" ht="49.9" customHeight="1" x14ac:dyDescent="0.6">
      <c r="A52" s="109" t="s">
        <v>90</v>
      </c>
      <c r="B52" s="112"/>
      <c r="C52" s="111"/>
      <c r="D52" s="110"/>
      <c r="E52" s="109" t="s">
        <v>23</v>
      </c>
      <c r="F52" s="109" t="s">
        <v>89</v>
      </c>
      <c r="G52" s="109" t="s">
        <v>88</v>
      </c>
      <c r="H52" s="19" t="e">
        <f>F52-0.36</f>
        <v>#VALUE!</v>
      </c>
      <c r="I52" s="17">
        <f>SUM(U29/0.77)</f>
        <v>-0.46753246753246752</v>
      </c>
      <c r="J52" s="17">
        <f>SUM(I52+0.36)</f>
        <v>-0.10753246753246753</v>
      </c>
      <c r="K52" s="17"/>
      <c r="L52" s="17"/>
      <c r="N52" s="128" t="s">
        <v>90</v>
      </c>
      <c r="O52" s="131"/>
      <c r="P52" s="130"/>
      <c r="Q52" s="129"/>
      <c r="R52" s="128" t="s">
        <v>23</v>
      </c>
      <c r="S52" s="128" t="s">
        <v>89</v>
      </c>
      <c r="T52" s="128" t="s">
        <v>88</v>
      </c>
      <c r="X52" s="17"/>
    </row>
    <row r="53" spans="1:24" ht="49.9" customHeight="1" x14ac:dyDescent="0.6">
      <c r="A53" s="605" t="s">
        <v>113</v>
      </c>
      <c r="B53" s="606"/>
      <c r="C53" s="606"/>
      <c r="D53" s="606"/>
      <c r="E53" s="606"/>
      <c r="F53" s="606"/>
      <c r="G53" s="607"/>
      <c r="K53" s="17"/>
      <c r="L53" s="17"/>
      <c r="N53" s="605" t="s">
        <v>113</v>
      </c>
      <c r="O53" s="606"/>
      <c r="P53" s="606"/>
      <c r="Q53" s="606"/>
      <c r="R53" s="606"/>
      <c r="S53" s="606"/>
      <c r="T53" s="607"/>
      <c r="V53" s="15"/>
      <c r="W53" s="15"/>
      <c r="X53" s="17"/>
    </row>
    <row r="54" spans="1:24" ht="49.9" customHeight="1" x14ac:dyDescent="0.7">
      <c r="A54" s="718" t="s">
        <v>304</v>
      </c>
      <c r="B54" s="712"/>
      <c r="C54" s="712"/>
      <c r="D54" s="712"/>
      <c r="E54" s="712"/>
      <c r="F54" s="712"/>
      <c r="G54" s="719"/>
      <c r="H54" s="19"/>
      <c r="I54" s="17"/>
      <c r="J54" s="17"/>
      <c r="K54" s="17"/>
      <c r="L54" s="17"/>
      <c r="N54" s="697" t="s">
        <v>156</v>
      </c>
      <c r="O54" s="698"/>
      <c r="P54" s="698"/>
      <c r="Q54" s="698"/>
      <c r="R54" s="698"/>
      <c r="S54" s="698"/>
      <c r="T54" s="699"/>
      <c r="U54" s="19">
        <f>S54-0.36</f>
        <v>-0.36</v>
      </c>
      <c r="V54" s="17">
        <f t="shared" ref="V54:V60" si="21">SUM(U54/0.77)</f>
        <v>-0.46753246753246752</v>
      </c>
      <c r="W54" s="17">
        <f t="shared" ref="W54:W60" si="22">SUM(V54+0.36)</f>
        <v>-0.10753246753246753</v>
      </c>
      <c r="X54" s="17"/>
    </row>
    <row r="55" spans="1:24" ht="49.9" customHeight="1" x14ac:dyDescent="0.65">
      <c r="A55" s="85"/>
      <c r="B55" s="721" t="s">
        <v>305</v>
      </c>
      <c r="C55" s="722"/>
      <c r="D55" s="722"/>
      <c r="E55" s="722"/>
      <c r="F55" s="722"/>
      <c r="G55" s="723"/>
      <c r="H55" s="19">
        <f t="shared" ref="H55:H62" si="23">F55-0.36</f>
        <v>-0.36</v>
      </c>
      <c r="I55" s="17">
        <f t="shared" ref="I55:I64" si="24">SUM(H55/0.77)</f>
        <v>-0.46753246753246752</v>
      </c>
      <c r="J55" s="17">
        <f t="shared" ref="J55:J63" si="25">SUM(I55+0.36)</f>
        <v>-0.10753246753246753</v>
      </c>
      <c r="K55" s="17"/>
      <c r="L55" s="17"/>
      <c r="N55" s="81"/>
      <c r="O55" s="682" t="s">
        <v>363</v>
      </c>
      <c r="P55" s="683"/>
      <c r="Q55" s="683"/>
      <c r="R55" s="683"/>
      <c r="S55" s="683"/>
      <c r="T55" s="684"/>
      <c r="U55" s="19">
        <f>S54-0.36</f>
        <v>-0.36</v>
      </c>
      <c r="V55" s="17">
        <f t="shared" si="21"/>
        <v>-0.46753246753246752</v>
      </c>
      <c r="W55" s="17">
        <f t="shared" si="22"/>
        <v>-0.10753246753246753</v>
      </c>
      <c r="X55" s="17"/>
    </row>
    <row r="56" spans="1:24" ht="49.9" customHeight="1" x14ac:dyDescent="0.6">
      <c r="A56" s="29">
        <v>4320</v>
      </c>
      <c r="B56" s="510" t="s">
        <v>95</v>
      </c>
      <c r="C56" s="510"/>
      <c r="D56" s="510"/>
      <c r="E56" s="29"/>
      <c r="F56" s="24">
        <v>29.99</v>
      </c>
      <c r="G56" s="54">
        <f>J56</f>
        <v>38.840519480519475</v>
      </c>
      <c r="H56" s="19">
        <f t="shared" si="23"/>
        <v>29.63</v>
      </c>
      <c r="I56" s="17">
        <f t="shared" si="24"/>
        <v>38.480519480519476</v>
      </c>
      <c r="J56" s="17">
        <f t="shared" si="25"/>
        <v>38.840519480519475</v>
      </c>
      <c r="K56" s="17"/>
      <c r="L56" s="17"/>
      <c r="N56" s="29">
        <v>1136</v>
      </c>
      <c r="O56" s="28" t="s">
        <v>29</v>
      </c>
      <c r="P56" s="27"/>
      <c r="Q56" s="26"/>
      <c r="R56" s="29"/>
      <c r="S56" s="24">
        <v>30.98</v>
      </c>
      <c r="T56" s="24">
        <f>W56</f>
        <v>40.126233766233767</v>
      </c>
      <c r="U56" s="19">
        <f>S56-0.36</f>
        <v>30.62</v>
      </c>
      <c r="V56" s="17">
        <f t="shared" si="21"/>
        <v>39.766233766233768</v>
      </c>
      <c r="W56" s="17">
        <f t="shared" si="22"/>
        <v>40.126233766233767</v>
      </c>
      <c r="X56" s="17"/>
    </row>
    <row r="57" spans="1:24" ht="49.9" customHeight="1" x14ac:dyDescent="0.6">
      <c r="A57" s="85"/>
      <c r="B57" s="513" t="s">
        <v>461</v>
      </c>
      <c r="C57" s="514"/>
      <c r="D57" s="514"/>
      <c r="E57" s="514"/>
      <c r="F57" s="514"/>
      <c r="G57" s="515"/>
      <c r="H57" s="19"/>
      <c r="I57" s="17"/>
      <c r="J57" s="17"/>
      <c r="K57" s="17"/>
      <c r="L57" s="17"/>
      <c r="N57" s="29">
        <v>1149</v>
      </c>
      <c r="O57" s="28" t="s">
        <v>40</v>
      </c>
      <c r="P57" s="27"/>
      <c r="Q57" s="42"/>
      <c r="R57" s="24"/>
      <c r="S57" s="24">
        <v>26.98</v>
      </c>
      <c r="T57" s="24">
        <f>W57</f>
        <v>34.931428571428569</v>
      </c>
      <c r="U57" s="19">
        <f>S57-0.36</f>
        <v>26.62</v>
      </c>
      <c r="V57" s="17">
        <f t="shared" si="21"/>
        <v>34.571428571428569</v>
      </c>
      <c r="W57" s="17">
        <f t="shared" si="22"/>
        <v>34.931428571428569</v>
      </c>
      <c r="X57" s="17"/>
    </row>
    <row r="58" spans="1:24" ht="49.9" customHeight="1" x14ac:dyDescent="0.6">
      <c r="A58" s="29">
        <v>4361</v>
      </c>
      <c r="B58" s="399" t="s">
        <v>95</v>
      </c>
      <c r="C58" s="400"/>
      <c r="D58" s="400"/>
      <c r="E58" s="29"/>
      <c r="F58" s="24">
        <v>53.99</v>
      </c>
      <c r="G58" s="54">
        <f>J58</f>
        <v>70.009350649350651</v>
      </c>
      <c r="H58" s="19">
        <f t="shared" ref="H58" si="26">F58-0.36</f>
        <v>53.63</v>
      </c>
      <c r="I58" s="17">
        <f t="shared" ref="I58" si="27">SUM(H58/0.77)</f>
        <v>69.649350649350652</v>
      </c>
      <c r="J58" s="17">
        <f t="shared" ref="J58" si="28">SUM(I58+0.36)</f>
        <v>70.009350649350651</v>
      </c>
      <c r="K58" s="17"/>
      <c r="L58" s="17"/>
      <c r="N58" s="75">
        <v>1148</v>
      </c>
      <c r="O58" s="74" t="s">
        <v>79</v>
      </c>
      <c r="P58" s="73"/>
      <c r="Q58" s="72"/>
      <c r="R58" s="71"/>
      <c r="S58" s="71">
        <v>28</v>
      </c>
      <c r="T58" s="71">
        <f>W58</f>
        <v>36.256103896103895</v>
      </c>
      <c r="U58" s="19">
        <f t="shared" ref="U58" si="29">S58-0.36</f>
        <v>27.64</v>
      </c>
      <c r="V58" s="17">
        <f t="shared" si="21"/>
        <v>35.896103896103895</v>
      </c>
      <c r="W58" s="17">
        <f t="shared" si="22"/>
        <v>36.256103896103895</v>
      </c>
      <c r="X58" s="17"/>
    </row>
    <row r="59" spans="1:24" ht="49.9" customHeight="1" x14ac:dyDescent="0.65">
      <c r="A59" s="85"/>
      <c r="B59" s="513" t="s">
        <v>564</v>
      </c>
      <c r="C59" s="514"/>
      <c r="D59" s="514"/>
      <c r="E59" s="514"/>
      <c r="F59" s="514"/>
      <c r="G59" s="515"/>
      <c r="H59" s="19"/>
      <c r="I59" s="17"/>
      <c r="J59" s="17"/>
      <c r="K59" s="17"/>
      <c r="L59" s="17"/>
      <c r="N59" s="85"/>
      <c r="O59" s="682" t="s">
        <v>155</v>
      </c>
      <c r="P59" s="683"/>
      <c r="Q59" s="683"/>
      <c r="R59" s="683"/>
      <c r="S59" s="683"/>
      <c r="T59" s="684"/>
      <c r="U59" s="19">
        <f>S59-0.36</f>
        <v>-0.36</v>
      </c>
      <c r="V59" s="17">
        <f t="shared" si="21"/>
        <v>-0.46753246753246752</v>
      </c>
      <c r="W59" s="17">
        <f t="shared" si="22"/>
        <v>-0.10753246753246753</v>
      </c>
      <c r="X59" s="17"/>
    </row>
    <row r="60" spans="1:24" ht="49.9" customHeight="1" x14ac:dyDescent="0.6">
      <c r="A60" s="29"/>
      <c r="B60" s="361" t="s">
        <v>96</v>
      </c>
      <c r="C60" s="362"/>
      <c r="D60" s="362"/>
      <c r="E60" s="29"/>
      <c r="F60" s="24">
        <v>32.99</v>
      </c>
      <c r="G60" s="54">
        <f>J60</f>
        <v>42.736623376623378</v>
      </c>
      <c r="H60" s="19">
        <f t="shared" ref="H60" si="30">F60-0.36</f>
        <v>32.630000000000003</v>
      </c>
      <c r="I60" s="17">
        <f t="shared" ref="I60" si="31">SUM(H60/0.77)</f>
        <v>42.376623376623378</v>
      </c>
      <c r="J60" s="17">
        <f t="shared" ref="J60" si="32">SUM(I60+0.36)</f>
        <v>42.736623376623378</v>
      </c>
      <c r="K60" s="13"/>
      <c r="L60" s="17"/>
      <c r="N60" s="79">
        <v>1130</v>
      </c>
      <c r="O60" s="51" t="s">
        <v>29</v>
      </c>
      <c r="P60" s="50"/>
      <c r="Q60" s="53"/>
      <c r="R60" s="79"/>
      <c r="S60" s="49">
        <v>30.98</v>
      </c>
      <c r="T60" s="49">
        <f>W60</f>
        <v>40.126233766233767</v>
      </c>
      <c r="U60" s="19">
        <f>S60-0.36</f>
        <v>30.62</v>
      </c>
      <c r="V60" s="17">
        <f t="shared" si="21"/>
        <v>39.766233766233768</v>
      </c>
      <c r="W60" s="17">
        <f t="shared" si="22"/>
        <v>40.126233766233767</v>
      </c>
      <c r="X60" s="17"/>
    </row>
    <row r="61" spans="1:24" ht="49.9" customHeight="1" x14ac:dyDescent="0.65">
      <c r="A61" s="85"/>
      <c r="B61" s="569" t="s">
        <v>360</v>
      </c>
      <c r="C61" s="570"/>
      <c r="D61" s="570"/>
      <c r="E61" s="570"/>
      <c r="F61" s="570"/>
      <c r="G61" s="571"/>
      <c r="H61" s="19">
        <f t="shared" si="23"/>
        <v>-0.36</v>
      </c>
      <c r="I61" s="17">
        <f t="shared" si="24"/>
        <v>-0.46753246753246752</v>
      </c>
      <c r="J61" s="17">
        <f t="shared" si="25"/>
        <v>-0.10753246753246753</v>
      </c>
      <c r="L61" s="17"/>
      <c r="N61" s="354">
        <v>1131</v>
      </c>
      <c r="O61" s="355" t="s">
        <v>79</v>
      </c>
      <c r="P61" s="288"/>
      <c r="Q61" s="330"/>
      <c r="R61" s="75"/>
      <c r="S61" s="71">
        <v>28</v>
      </c>
      <c r="T61" s="71">
        <f>W61</f>
        <v>36.256103896103895</v>
      </c>
      <c r="U61" s="19">
        <f t="shared" ref="U61" si="33">S61-0.36</f>
        <v>27.64</v>
      </c>
      <c r="V61" s="17">
        <f t="shared" ref="V61" si="34">SUM(U61/0.77)</f>
        <v>35.896103896103895</v>
      </c>
      <c r="W61" s="17">
        <f t="shared" ref="W61" si="35">SUM(V61+0.36)</f>
        <v>36.256103896103895</v>
      </c>
      <c r="X61" s="17"/>
    </row>
    <row r="62" spans="1:24" ht="49.9" customHeight="1" x14ac:dyDescent="0.65">
      <c r="A62" s="29">
        <v>4300</v>
      </c>
      <c r="B62" s="518" t="s">
        <v>95</v>
      </c>
      <c r="C62" s="519"/>
      <c r="D62" s="520"/>
      <c r="E62" s="254"/>
      <c r="F62" s="121">
        <v>32.99</v>
      </c>
      <c r="G62" s="136">
        <f>J62</f>
        <v>42.736623376623378</v>
      </c>
      <c r="H62" s="19">
        <f t="shared" si="23"/>
        <v>32.630000000000003</v>
      </c>
      <c r="I62" s="17">
        <f t="shared" si="24"/>
        <v>42.376623376623378</v>
      </c>
      <c r="J62" s="17">
        <f t="shared" si="25"/>
        <v>42.736623376623378</v>
      </c>
      <c r="K62" s="13"/>
      <c r="L62" s="17"/>
      <c r="N62" s="312"/>
      <c r="O62" s="682" t="s">
        <v>450</v>
      </c>
      <c r="P62" s="683"/>
      <c r="Q62" s="683"/>
      <c r="R62" s="683"/>
      <c r="S62" s="683"/>
      <c r="T62" s="684"/>
      <c r="U62" s="19"/>
      <c r="V62" s="17"/>
      <c r="W62" s="17"/>
      <c r="X62" s="17"/>
    </row>
    <row r="63" spans="1:24" ht="49.9" customHeight="1" x14ac:dyDescent="0.6">
      <c r="A63" s="29">
        <v>4303</v>
      </c>
      <c r="B63" s="510" t="s">
        <v>40</v>
      </c>
      <c r="C63" s="510"/>
      <c r="D63" s="510"/>
      <c r="E63" s="29"/>
      <c r="F63" s="24">
        <v>30.99</v>
      </c>
      <c r="G63" s="54">
        <f>J63</f>
        <v>40.139220779220778</v>
      </c>
      <c r="H63" s="19">
        <f>F63-0.36</f>
        <v>30.63</v>
      </c>
      <c r="I63" s="17">
        <f t="shared" si="24"/>
        <v>39.779220779220779</v>
      </c>
      <c r="J63" s="17">
        <f t="shared" si="25"/>
        <v>40.139220779220778</v>
      </c>
      <c r="L63" s="17"/>
      <c r="N63" s="79">
        <v>1135</v>
      </c>
      <c r="O63" s="51" t="s">
        <v>29</v>
      </c>
      <c r="P63" s="50"/>
      <c r="Q63" s="53"/>
      <c r="R63" s="79"/>
      <c r="S63" s="49">
        <v>30.98</v>
      </c>
      <c r="T63" s="49">
        <f>W63</f>
        <v>40.126233766233767</v>
      </c>
      <c r="U63" s="19">
        <f>S63-0.36</f>
        <v>30.62</v>
      </c>
      <c r="V63" s="17">
        <f>SUM(U63/0.77)</f>
        <v>39.766233766233768</v>
      </c>
      <c r="W63" s="17">
        <f>SUM(V63+0.36)</f>
        <v>40.126233766233767</v>
      </c>
      <c r="X63" s="17"/>
    </row>
    <row r="64" spans="1:24" ht="49.9" customHeight="1" x14ac:dyDescent="0.65">
      <c r="A64" s="29">
        <v>4304</v>
      </c>
      <c r="B64" s="401" t="s">
        <v>475</v>
      </c>
      <c r="C64" s="401"/>
      <c r="D64" s="401"/>
      <c r="E64" s="29"/>
      <c r="F64" s="24">
        <v>27.5</v>
      </c>
      <c r="G64" s="54">
        <f t="shared" ref="G64" si="36">J64</f>
        <v>35.660519480519483</v>
      </c>
      <c r="H64" s="19">
        <f>F64-0.18</f>
        <v>27.32</v>
      </c>
      <c r="I64" s="17">
        <f t="shared" si="24"/>
        <v>35.480519480519483</v>
      </c>
      <c r="J64" s="17">
        <f>SUM(I64+0.18)</f>
        <v>35.660519480519483</v>
      </c>
      <c r="L64" s="17"/>
      <c r="N64" s="81"/>
      <c r="O64" s="716" t="s">
        <v>449</v>
      </c>
      <c r="P64" s="717"/>
      <c r="Q64" s="717"/>
      <c r="R64" s="717"/>
      <c r="S64" s="717"/>
      <c r="T64" s="717"/>
      <c r="X64" s="17"/>
    </row>
    <row r="65" spans="1:24" ht="49.9" customHeight="1" x14ac:dyDescent="0.7">
      <c r="A65" s="718" t="s">
        <v>153</v>
      </c>
      <c r="B65" s="712"/>
      <c r="C65" s="712"/>
      <c r="D65" s="712"/>
      <c r="E65" s="712"/>
      <c r="F65" s="712"/>
      <c r="G65" s="719"/>
      <c r="L65" s="17"/>
      <c r="N65" s="29">
        <v>1133</v>
      </c>
      <c r="O65" s="28" t="s">
        <v>29</v>
      </c>
      <c r="P65" s="27"/>
      <c r="Q65" s="36"/>
      <c r="R65" s="29"/>
      <c r="S65" s="24">
        <v>30.98</v>
      </c>
      <c r="T65" s="24">
        <f>W65</f>
        <v>40.126233766233767</v>
      </c>
      <c r="U65" s="19">
        <f>S65-0.36</f>
        <v>30.62</v>
      </c>
      <c r="V65" s="17">
        <f>SUM(U65/0.77)</f>
        <v>39.766233766233768</v>
      </c>
      <c r="W65" s="17">
        <f>SUM(V65+0.36)</f>
        <v>40.126233766233767</v>
      </c>
      <c r="X65" s="17"/>
    </row>
    <row r="66" spans="1:24" ht="49.9" customHeight="1" x14ac:dyDescent="0.7">
      <c r="A66" s="85"/>
      <c r="B66" s="682" t="s">
        <v>152</v>
      </c>
      <c r="C66" s="683"/>
      <c r="D66" s="683"/>
      <c r="E66" s="683"/>
      <c r="F66" s="683"/>
      <c r="G66" s="684"/>
      <c r="H66" s="19">
        <f t="shared" ref="H66:H74" si="37">F66-0.36</f>
        <v>-0.36</v>
      </c>
      <c r="I66" s="17">
        <f t="shared" ref="I66:I75" si="38">SUM(H66/0.77)</f>
        <v>-0.46753246753246752</v>
      </c>
      <c r="J66" s="17">
        <f t="shared" ref="J66:J74" si="39">SUM(I66+0.36)</f>
        <v>-0.10753246753246753</v>
      </c>
      <c r="L66" s="17"/>
      <c r="N66" s="697" t="s">
        <v>306</v>
      </c>
      <c r="O66" s="698"/>
      <c r="P66" s="698"/>
      <c r="Q66" s="698"/>
      <c r="R66" s="698"/>
      <c r="S66" s="698"/>
      <c r="T66" s="699"/>
      <c r="U66" s="19">
        <f t="shared" ref="U66:U76" si="40">S66-0.36</f>
        <v>-0.36</v>
      </c>
      <c r="V66" s="17">
        <f t="shared" ref="V66:V76" si="41">SUM(U66/0.77)</f>
        <v>-0.46753246753246752</v>
      </c>
      <c r="W66" s="17">
        <f t="shared" ref="W66:W76" si="42">SUM(V66+0.36)</f>
        <v>-0.10753246753246753</v>
      </c>
      <c r="X66" s="17"/>
    </row>
    <row r="67" spans="1:24" ht="49.9" customHeight="1" x14ac:dyDescent="0.6">
      <c r="A67" s="29">
        <v>3405</v>
      </c>
      <c r="B67" s="28" t="s">
        <v>95</v>
      </c>
      <c r="C67" s="27"/>
      <c r="D67" s="42"/>
      <c r="E67" s="29"/>
      <c r="F67" s="24">
        <v>31.98</v>
      </c>
      <c r="G67" s="54">
        <f>J67</f>
        <v>41.424935064935063</v>
      </c>
      <c r="H67" s="19">
        <f t="shared" si="37"/>
        <v>31.62</v>
      </c>
      <c r="I67" s="17">
        <f t="shared" si="38"/>
        <v>41.064935064935064</v>
      </c>
      <c r="J67" s="17">
        <f t="shared" si="39"/>
        <v>41.424935064935063</v>
      </c>
      <c r="L67" s="17"/>
      <c r="N67" s="29">
        <v>511</v>
      </c>
      <c r="O67" s="28" t="s">
        <v>95</v>
      </c>
      <c r="P67" s="27"/>
      <c r="Q67" s="41"/>
      <c r="R67" s="24"/>
      <c r="S67" s="24">
        <v>28.25</v>
      </c>
      <c r="T67" s="24">
        <f>W67</f>
        <v>36.58077922077922</v>
      </c>
      <c r="U67" s="19">
        <f t="shared" si="40"/>
        <v>27.89</v>
      </c>
      <c r="V67" s="17">
        <f t="shared" si="41"/>
        <v>36.220779220779221</v>
      </c>
      <c r="W67" s="17">
        <f t="shared" si="42"/>
        <v>36.58077922077922</v>
      </c>
      <c r="X67" s="17"/>
    </row>
    <row r="68" spans="1:24" ht="49.9" customHeight="1" x14ac:dyDescent="0.65">
      <c r="A68" s="85"/>
      <c r="B68" s="682" t="s">
        <v>150</v>
      </c>
      <c r="C68" s="683"/>
      <c r="D68" s="683"/>
      <c r="E68" s="683"/>
      <c r="F68" s="683"/>
      <c r="G68" s="684"/>
      <c r="H68" s="19">
        <f t="shared" si="37"/>
        <v>-0.36</v>
      </c>
      <c r="I68" s="17">
        <f t="shared" si="38"/>
        <v>-0.46753246753246752</v>
      </c>
      <c r="J68" s="17">
        <f t="shared" si="39"/>
        <v>-0.10753246753246753</v>
      </c>
      <c r="L68" s="17"/>
      <c r="N68" s="29">
        <v>514</v>
      </c>
      <c r="O68" s="28" t="s">
        <v>79</v>
      </c>
      <c r="P68" s="27"/>
      <c r="Q68" s="42"/>
      <c r="R68" s="24" t="s">
        <v>45</v>
      </c>
      <c r="S68" s="24">
        <v>20.9</v>
      </c>
      <c r="T68" s="24">
        <f>W68</f>
        <v>27.035324675324674</v>
      </c>
      <c r="U68" s="19">
        <f t="shared" si="40"/>
        <v>20.54</v>
      </c>
      <c r="V68" s="17">
        <f t="shared" si="41"/>
        <v>26.675324675324674</v>
      </c>
      <c r="W68" s="17">
        <f t="shared" si="42"/>
        <v>27.035324675324674</v>
      </c>
      <c r="X68" s="17"/>
    </row>
    <row r="69" spans="1:24" ht="49.9" customHeight="1" x14ac:dyDescent="0.7">
      <c r="A69" s="75">
        <v>3416</v>
      </c>
      <c r="B69" s="74" t="s">
        <v>101</v>
      </c>
      <c r="C69" s="73"/>
      <c r="D69" s="72"/>
      <c r="E69" s="71"/>
      <c r="F69" s="71">
        <v>28</v>
      </c>
      <c r="G69" s="71">
        <f>J69</f>
        <v>36.256103896103895</v>
      </c>
      <c r="H69" s="19">
        <f t="shared" si="37"/>
        <v>27.64</v>
      </c>
      <c r="I69" s="17">
        <f t="shared" si="38"/>
        <v>35.896103896103895</v>
      </c>
      <c r="J69" s="17">
        <f t="shared" si="39"/>
        <v>36.256103896103895</v>
      </c>
      <c r="L69" s="17"/>
      <c r="N69" s="731" t="s">
        <v>148</v>
      </c>
      <c r="O69" s="731"/>
      <c r="P69" s="731"/>
      <c r="Q69" s="731"/>
      <c r="R69" s="731"/>
      <c r="S69" s="731"/>
      <c r="T69" s="731"/>
      <c r="U69" s="19">
        <f t="shared" si="40"/>
        <v>-0.36</v>
      </c>
      <c r="V69" s="17">
        <f t="shared" si="41"/>
        <v>-0.46753246753246752</v>
      </c>
      <c r="W69" s="17">
        <f t="shared" si="42"/>
        <v>-0.10753246753246753</v>
      </c>
      <c r="X69" s="17"/>
    </row>
    <row r="70" spans="1:24" ht="49.9" customHeight="1" x14ac:dyDescent="0.65">
      <c r="A70" s="85"/>
      <c r="B70" s="569" t="s">
        <v>455</v>
      </c>
      <c r="C70" s="570"/>
      <c r="D70" s="570"/>
      <c r="E70" s="570"/>
      <c r="F70" s="570"/>
      <c r="G70" s="571"/>
      <c r="H70" s="19"/>
      <c r="I70" s="17"/>
      <c r="J70" s="17"/>
      <c r="L70" s="17"/>
      <c r="N70" s="137"/>
      <c r="O70" s="682" t="s">
        <v>147</v>
      </c>
      <c r="P70" s="683"/>
      <c r="Q70" s="683"/>
      <c r="R70" s="683"/>
      <c r="S70" s="683"/>
      <c r="T70" s="684"/>
      <c r="U70" s="19">
        <f t="shared" si="40"/>
        <v>-0.36</v>
      </c>
      <c r="V70" s="17">
        <f t="shared" si="41"/>
        <v>-0.46753246753246752</v>
      </c>
      <c r="W70" s="17">
        <f t="shared" si="42"/>
        <v>-0.10753246753246753</v>
      </c>
      <c r="X70" s="17"/>
    </row>
    <row r="71" spans="1:24" ht="49.9" customHeight="1" x14ac:dyDescent="0.6">
      <c r="A71" s="75">
        <v>3407</v>
      </c>
      <c r="B71" s="74" t="s">
        <v>144</v>
      </c>
      <c r="C71" s="73"/>
      <c r="D71" s="282"/>
      <c r="E71" s="71">
        <v>3</v>
      </c>
      <c r="F71" s="71">
        <v>15.99</v>
      </c>
      <c r="G71" s="71">
        <f>J71</f>
        <v>20.685584415584415</v>
      </c>
      <c r="H71" s="385">
        <f>F71-0.27</f>
        <v>15.72</v>
      </c>
      <c r="I71" s="386">
        <f t="shared" ref="I71" si="43">SUM(H71/0.77)</f>
        <v>20.415584415584416</v>
      </c>
      <c r="J71" s="386">
        <f>SUM(I71+0.27)</f>
        <v>20.685584415584415</v>
      </c>
      <c r="K71" s="17"/>
      <c r="L71" s="17"/>
      <c r="N71" s="102">
        <v>3100</v>
      </c>
      <c r="O71" s="100" t="s">
        <v>82</v>
      </c>
      <c r="P71" s="99"/>
      <c r="Q71" s="26"/>
      <c r="R71" s="102"/>
      <c r="S71" s="86">
        <v>22.99</v>
      </c>
      <c r="T71" s="86">
        <f>W71</f>
        <v>29.749610389610385</v>
      </c>
      <c r="U71" s="19">
        <f t="shared" si="40"/>
        <v>22.63</v>
      </c>
      <c r="V71" s="17">
        <f t="shared" si="41"/>
        <v>29.389610389610386</v>
      </c>
      <c r="W71" s="17">
        <f t="shared" si="42"/>
        <v>29.749610389610385</v>
      </c>
      <c r="X71" s="17"/>
    </row>
    <row r="72" spans="1:24" ht="49.9" customHeight="1" x14ac:dyDescent="0.65">
      <c r="A72" s="85"/>
      <c r="B72" s="682" t="s">
        <v>149</v>
      </c>
      <c r="C72" s="683"/>
      <c r="D72" s="683"/>
      <c r="E72" s="683"/>
      <c r="F72" s="683"/>
      <c r="G72" s="684"/>
      <c r="H72" s="19">
        <f t="shared" si="37"/>
        <v>-0.36</v>
      </c>
      <c r="I72" s="17">
        <f t="shared" si="38"/>
        <v>-0.46753246753246752</v>
      </c>
      <c r="J72" s="17">
        <f t="shared" si="39"/>
        <v>-0.10753246753246753</v>
      </c>
      <c r="K72" s="17"/>
      <c r="L72" s="17"/>
      <c r="N72" s="29">
        <v>3101</v>
      </c>
      <c r="O72" s="28" t="s">
        <v>95</v>
      </c>
      <c r="P72" s="27"/>
      <c r="Q72" s="42"/>
      <c r="R72" s="29"/>
      <c r="S72" s="24">
        <v>30.98</v>
      </c>
      <c r="T72" s="24">
        <f>W72</f>
        <v>40.126233766233767</v>
      </c>
      <c r="U72" s="19">
        <f t="shared" si="40"/>
        <v>30.62</v>
      </c>
      <c r="V72" s="17">
        <f t="shared" si="41"/>
        <v>39.766233766233768</v>
      </c>
      <c r="W72" s="17">
        <f t="shared" si="42"/>
        <v>40.126233766233767</v>
      </c>
      <c r="X72" s="17"/>
    </row>
    <row r="73" spans="1:24" ht="49.9" customHeight="1" x14ac:dyDescent="0.65">
      <c r="A73" s="29">
        <v>3400</v>
      </c>
      <c r="B73" s="28" t="s">
        <v>95</v>
      </c>
      <c r="C73" s="27"/>
      <c r="D73" s="42"/>
      <c r="E73" s="29"/>
      <c r="F73" s="24">
        <v>31.98</v>
      </c>
      <c r="G73" s="54">
        <f>J73</f>
        <v>41.424935064935063</v>
      </c>
      <c r="H73" s="19">
        <f t="shared" si="37"/>
        <v>31.62</v>
      </c>
      <c r="I73" s="17">
        <f t="shared" si="38"/>
        <v>41.064935064935064</v>
      </c>
      <c r="J73" s="17">
        <f t="shared" si="39"/>
        <v>41.424935064935063</v>
      </c>
      <c r="K73" s="17"/>
      <c r="L73" s="17"/>
      <c r="N73" s="85"/>
      <c r="O73" s="682" t="s">
        <v>364</v>
      </c>
      <c r="P73" s="683"/>
      <c r="Q73" s="683"/>
      <c r="R73" s="683"/>
      <c r="S73" s="683"/>
      <c r="T73" s="684"/>
      <c r="U73" s="19">
        <f t="shared" si="40"/>
        <v>-0.36</v>
      </c>
      <c r="V73" s="17">
        <f t="shared" si="41"/>
        <v>-0.46753246753246752</v>
      </c>
      <c r="W73" s="17">
        <f t="shared" si="42"/>
        <v>-0.10753246753246753</v>
      </c>
      <c r="X73" s="17"/>
    </row>
    <row r="74" spans="1:24" ht="49.9" customHeight="1" x14ac:dyDescent="0.6">
      <c r="A74" s="75">
        <v>3404</v>
      </c>
      <c r="B74" s="74" t="s">
        <v>101</v>
      </c>
      <c r="C74" s="73"/>
      <c r="D74" s="72"/>
      <c r="E74" s="71"/>
      <c r="F74" s="71">
        <v>28</v>
      </c>
      <c r="G74" s="71">
        <f>J74</f>
        <v>36.256103896103895</v>
      </c>
      <c r="H74" s="19">
        <f t="shared" si="37"/>
        <v>27.64</v>
      </c>
      <c r="I74" s="17">
        <f t="shared" si="38"/>
        <v>35.896103896103895</v>
      </c>
      <c r="J74" s="17">
        <f t="shared" si="39"/>
        <v>36.256103896103895</v>
      </c>
      <c r="K74" s="17"/>
      <c r="L74" s="17"/>
      <c r="N74" s="29">
        <v>3116</v>
      </c>
      <c r="O74" s="28" t="s">
        <v>29</v>
      </c>
      <c r="P74" s="27"/>
      <c r="Q74" s="42"/>
      <c r="R74" s="29"/>
      <c r="S74" s="24">
        <v>30.98</v>
      </c>
      <c r="T74" s="24">
        <f>W74</f>
        <v>40.126233766233767</v>
      </c>
      <c r="U74" s="19">
        <f t="shared" si="40"/>
        <v>30.62</v>
      </c>
      <c r="V74" s="17">
        <f t="shared" si="41"/>
        <v>39.766233766233768</v>
      </c>
      <c r="W74" s="17">
        <f t="shared" si="42"/>
        <v>40.126233766233767</v>
      </c>
      <c r="X74" s="17"/>
    </row>
    <row r="75" spans="1:24" ht="49.9" customHeight="1" x14ac:dyDescent="0.65">
      <c r="A75" s="75">
        <v>3402</v>
      </c>
      <c r="B75" s="720" t="s">
        <v>144</v>
      </c>
      <c r="C75" s="720"/>
      <c r="D75" s="599"/>
      <c r="E75" s="71">
        <v>3</v>
      </c>
      <c r="F75" s="71">
        <v>15.99</v>
      </c>
      <c r="G75" s="71">
        <f>J75</f>
        <v>20.685584415584415</v>
      </c>
      <c r="H75" s="19">
        <f>F75-0.27</f>
        <v>15.72</v>
      </c>
      <c r="I75" s="17">
        <f t="shared" si="38"/>
        <v>20.415584415584416</v>
      </c>
      <c r="J75" s="17">
        <f>SUM(I75+0.27)</f>
        <v>20.685584415584415</v>
      </c>
      <c r="K75" s="17"/>
      <c r="L75" s="17"/>
      <c r="N75" s="313"/>
      <c r="O75" s="682" t="s">
        <v>365</v>
      </c>
      <c r="P75" s="683"/>
      <c r="Q75" s="683"/>
      <c r="R75" s="683"/>
      <c r="S75" s="683"/>
      <c r="T75" s="684"/>
      <c r="U75" s="19">
        <f t="shared" si="40"/>
        <v>-0.36</v>
      </c>
      <c r="V75" s="17">
        <f t="shared" si="41"/>
        <v>-0.46753246753246752</v>
      </c>
      <c r="W75" s="17">
        <f t="shared" si="42"/>
        <v>-0.10753246753246753</v>
      </c>
      <c r="X75" s="17"/>
    </row>
    <row r="76" spans="1:24" ht="49.9" customHeight="1" x14ac:dyDescent="0.65">
      <c r="A76" s="85"/>
      <c r="B76" s="685" t="s">
        <v>338</v>
      </c>
      <c r="C76" s="686"/>
      <c r="D76" s="686"/>
      <c r="E76" s="686"/>
      <c r="F76" s="686"/>
      <c r="G76" s="687"/>
      <c r="H76" s="19"/>
      <c r="I76" s="17"/>
      <c r="J76" s="17"/>
      <c r="K76" s="17"/>
      <c r="L76" s="17"/>
      <c r="M76" s="138"/>
      <c r="N76" s="29">
        <v>3111</v>
      </c>
      <c r="O76" s="28" t="s">
        <v>95</v>
      </c>
      <c r="P76" s="27"/>
      <c r="Q76" s="42"/>
      <c r="R76" s="29"/>
      <c r="S76" s="24">
        <v>30.98</v>
      </c>
      <c r="T76" s="24">
        <f>W76</f>
        <v>40.126233766233767</v>
      </c>
      <c r="U76" s="19">
        <f t="shared" si="40"/>
        <v>30.62</v>
      </c>
      <c r="V76" s="17">
        <f t="shared" si="41"/>
        <v>39.766233766233768</v>
      </c>
      <c r="W76" s="17">
        <f t="shared" si="42"/>
        <v>40.126233766233767</v>
      </c>
      <c r="X76" s="17"/>
    </row>
    <row r="77" spans="1:24" ht="49.9" customHeight="1" x14ac:dyDescent="0.65">
      <c r="A77" s="75">
        <v>3412</v>
      </c>
      <c r="B77" s="74" t="s">
        <v>109</v>
      </c>
      <c r="C77" s="73"/>
      <c r="D77" s="282"/>
      <c r="E77" s="71">
        <v>2</v>
      </c>
      <c r="F77" s="71">
        <v>26.98</v>
      </c>
      <c r="G77" s="71">
        <f>J77</f>
        <v>34.931428571428569</v>
      </c>
      <c r="H77" s="385">
        <f>F77-0.36</f>
        <v>26.62</v>
      </c>
      <c r="I77" s="386">
        <f t="shared" ref="I77" si="44">SUM(H77/0.77)</f>
        <v>34.571428571428569</v>
      </c>
      <c r="J77" s="386">
        <f t="shared" ref="J77" si="45">SUM(I77+0.36)</f>
        <v>34.931428571428569</v>
      </c>
      <c r="K77" s="17"/>
      <c r="L77" s="17"/>
      <c r="M77" s="138"/>
      <c r="N77" s="126"/>
      <c r="O77" s="569" t="s">
        <v>296</v>
      </c>
      <c r="P77" s="570"/>
      <c r="Q77" s="570"/>
      <c r="R77" s="570"/>
      <c r="S77" s="570"/>
      <c r="T77" s="571"/>
      <c r="U77" s="19"/>
      <c r="V77" s="17"/>
      <c r="W77" s="17"/>
      <c r="X77" s="17"/>
    </row>
    <row r="78" spans="1:24" ht="49.9" customHeight="1" x14ac:dyDescent="0.65">
      <c r="A78" s="311"/>
      <c r="B78" s="570" t="s">
        <v>570</v>
      </c>
      <c r="C78" s="570"/>
      <c r="D78" s="570"/>
      <c r="E78" s="570"/>
      <c r="F78" s="570"/>
      <c r="G78" s="571"/>
      <c r="H78" s="19"/>
      <c r="I78" s="17"/>
      <c r="J78" s="17"/>
      <c r="K78" s="17"/>
      <c r="L78" s="17"/>
      <c r="M78" s="138"/>
      <c r="N78" s="121">
        <v>3122</v>
      </c>
      <c r="O78" s="404" t="s">
        <v>40</v>
      </c>
      <c r="P78" s="405"/>
      <c r="Q78" s="406"/>
      <c r="R78" s="136"/>
      <c r="S78" s="121">
        <v>28.98</v>
      </c>
      <c r="T78" s="136">
        <f>W78</f>
        <v>37.528831168831168</v>
      </c>
      <c r="U78" s="19">
        <f>S78-0.36</f>
        <v>28.62</v>
      </c>
      <c r="V78" s="17">
        <f>SUM(U78/0.77)</f>
        <v>37.168831168831169</v>
      </c>
      <c r="W78" s="17">
        <f>SUM(V78+0.36)</f>
        <v>37.528831168831168</v>
      </c>
      <c r="X78" s="17"/>
    </row>
    <row r="79" spans="1:24" ht="49.9" customHeight="1" x14ac:dyDescent="0.65">
      <c r="A79" s="75"/>
      <c r="B79" s="288" t="s">
        <v>144</v>
      </c>
      <c r="C79" s="288"/>
      <c r="D79" s="330"/>
      <c r="E79" s="71">
        <v>3</v>
      </c>
      <c r="F79" s="71">
        <v>15.99</v>
      </c>
      <c r="G79" s="71">
        <f>J79</f>
        <v>20.685584415584415</v>
      </c>
      <c r="H79" s="19">
        <f>F79-0.27</f>
        <v>15.72</v>
      </c>
      <c r="I79" s="17">
        <f t="shared" ref="I79" si="46">SUM(H79/0.77)</f>
        <v>20.415584415584416</v>
      </c>
      <c r="J79" s="17">
        <f>SUM(I79+0.27)</f>
        <v>20.685584415584415</v>
      </c>
      <c r="K79" s="17"/>
      <c r="L79" s="17"/>
      <c r="M79" s="138"/>
      <c r="N79" s="85"/>
      <c r="O79" s="685" t="s">
        <v>145</v>
      </c>
      <c r="P79" s="686"/>
      <c r="Q79" s="686"/>
      <c r="R79" s="686"/>
      <c r="S79" s="686"/>
      <c r="T79" s="687"/>
      <c r="U79" s="19"/>
      <c r="V79" s="17"/>
      <c r="W79" s="17"/>
      <c r="X79" s="17"/>
    </row>
    <row r="80" spans="1:24" ht="49.9" customHeight="1" x14ac:dyDescent="0.7">
      <c r="A80" s="710" t="s">
        <v>146</v>
      </c>
      <c r="B80" s="711"/>
      <c r="C80" s="711"/>
      <c r="D80" s="711"/>
      <c r="E80" s="711"/>
      <c r="F80" s="711"/>
      <c r="G80" s="724"/>
      <c r="H80" s="19"/>
      <c r="I80" s="17"/>
      <c r="J80" s="17"/>
      <c r="K80" s="17"/>
      <c r="L80" s="17"/>
      <c r="M80" s="138"/>
      <c r="N80" s="277">
        <v>3186</v>
      </c>
      <c r="O80" s="74" t="s">
        <v>144</v>
      </c>
      <c r="P80" s="73"/>
      <c r="Q80" s="72"/>
      <c r="R80" s="71"/>
      <c r="S80" s="71">
        <v>14.99</v>
      </c>
      <c r="T80" s="71">
        <f>W80</f>
        <v>19.386883116883116</v>
      </c>
      <c r="U80" s="19">
        <f>S80-0.27</f>
        <v>14.72</v>
      </c>
      <c r="V80" s="17">
        <f t="shared" ref="V80:V82" si="47">SUM(U80/0.77)</f>
        <v>19.116883116883116</v>
      </c>
      <c r="W80" s="17">
        <f>SUM(V80+0.27)</f>
        <v>19.386883116883116</v>
      </c>
      <c r="X80" s="17"/>
    </row>
    <row r="81" spans="1:24" ht="49.9" customHeight="1" x14ac:dyDescent="0.65">
      <c r="A81" s="85"/>
      <c r="B81" s="682" t="s">
        <v>361</v>
      </c>
      <c r="C81" s="683"/>
      <c r="D81" s="683"/>
      <c r="E81" s="683"/>
      <c r="F81" s="683"/>
      <c r="G81" s="684"/>
      <c r="H81" s="19">
        <f t="shared" ref="H81:H82" si="48">F81-0.36</f>
        <v>-0.36</v>
      </c>
      <c r="I81" s="17">
        <f t="shared" ref="I81:I86" si="49">SUM(H81/0.77)</f>
        <v>-0.46753246753246752</v>
      </c>
      <c r="J81" s="17">
        <f t="shared" ref="J81:J86" si="50">SUM(I81+0.36)</f>
        <v>-0.10753246753246753</v>
      </c>
      <c r="K81" s="17"/>
      <c r="L81" s="17"/>
      <c r="M81" s="138"/>
      <c r="N81" s="313"/>
      <c r="O81" s="682" t="s">
        <v>366</v>
      </c>
      <c r="P81" s="683"/>
      <c r="Q81" s="683"/>
      <c r="R81" s="683"/>
      <c r="S81" s="683"/>
      <c r="T81" s="684"/>
      <c r="U81" s="19">
        <f t="shared" ref="U81:U82" si="51">S81-0.36</f>
        <v>-0.36</v>
      </c>
      <c r="V81" s="17">
        <f t="shared" si="47"/>
        <v>-0.46753246753246752</v>
      </c>
      <c r="W81" s="17">
        <f t="shared" ref="W81:W82" si="52">SUM(V81+0.36)</f>
        <v>-0.10753246753246753</v>
      </c>
      <c r="X81" s="17"/>
    </row>
    <row r="82" spans="1:24" ht="49.9" customHeight="1" x14ac:dyDescent="0.6">
      <c r="A82" s="29">
        <v>1560</v>
      </c>
      <c r="B82" s="28" t="s">
        <v>95</v>
      </c>
      <c r="C82" s="27"/>
      <c r="D82" s="26"/>
      <c r="E82" s="29"/>
      <c r="F82" s="24">
        <v>38</v>
      </c>
      <c r="G82" s="54">
        <f>J82</f>
        <v>49.243116883116883</v>
      </c>
      <c r="H82" s="19">
        <f t="shared" si="48"/>
        <v>37.64</v>
      </c>
      <c r="I82" s="17">
        <f t="shared" si="49"/>
        <v>48.883116883116884</v>
      </c>
      <c r="J82" s="17">
        <f t="shared" si="50"/>
        <v>49.243116883116883</v>
      </c>
      <c r="K82" s="17"/>
      <c r="L82" s="17"/>
      <c r="M82" s="138"/>
      <c r="N82" s="29">
        <v>3174</v>
      </c>
      <c r="O82" s="28" t="s">
        <v>95</v>
      </c>
      <c r="P82" s="27"/>
      <c r="Q82" s="42"/>
      <c r="R82" s="24"/>
      <c r="S82" s="24">
        <v>36</v>
      </c>
      <c r="T82" s="24">
        <f>W82</f>
        <v>46.645714285714284</v>
      </c>
      <c r="U82" s="19">
        <f t="shared" si="51"/>
        <v>35.64</v>
      </c>
      <c r="V82" s="17">
        <f t="shared" si="47"/>
        <v>46.285714285714285</v>
      </c>
      <c r="W82" s="17">
        <f t="shared" si="52"/>
        <v>46.645714285714284</v>
      </c>
      <c r="X82" s="17"/>
    </row>
    <row r="83" spans="1:24" ht="49.9" customHeight="1" x14ac:dyDescent="0.65">
      <c r="A83" s="75">
        <v>1562</v>
      </c>
      <c r="B83" s="74" t="s">
        <v>40</v>
      </c>
      <c r="C83" s="73"/>
      <c r="D83" s="282"/>
      <c r="E83" s="75"/>
      <c r="F83" s="71">
        <v>29.98</v>
      </c>
      <c r="G83" s="70">
        <f>J83</f>
        <v>38.827532467532464</v>
      </c>
      <c r="H83" s="19">
        <f t="shared" ref="H83" si="53">F83-0.36</f>
        <v>29.62</v>
      </c>
      <c r="I83" s="17">
        <f t="shared" ref="I83" si="54">SUM(H83/0.77)</f>
        <v>38.467532467532465</v>
      </c>
      <c r="J83" s="17">
        <f t="shared" ref="J83" si="55">SUM(I83+0.36)</f>
        <v>38.827532467532464</v>
      </c>
      <c r="K83" s="17"/>
      <c r="L83" s="17"/>
      <c r="M83" s="138"/>
      <c r="N83" s="85"/>
      <c r="O83" s="569" t="s">
        <v>446</v>
      </c>
      <c r="P83" s="570"/>
      <c r="Q83" s="570"/>
      <c r="R83" s="570"/>
      <c r="S83" s="570"/>
      <c r="T83" s="571"/>
      <c r="U83" s="19"/>
      <c r="V83" s="17"/>
      <c r="W83" s="17"/>
      <c r="X83" s="17"/>
    </row>
    <row r="84" spans="1:24" ht="49.9" customHeight="1" x14ac:dyDescent="0.65">
      <c r="A84" s="309"/>
      <c r="B84" s="569" t="s">
        <v>485</v>
      </c>
      <c r="C84" s="514"/>
      <c r="D84" s="514"/>
      <c r="E84" s="514"/>
      <c r="F84" s="514"/>
      <c r="G84" s="515"/>
      <c r="H84" s="19"/>
      <c r="I84" s="17"/>
      <c r="J84" s="17"/>
      <c r="L84" s="17"/>
      <c r="M84" s="138"/>
      <c r="N84" s="29">
        <v>7500</v>
      </c>
      <c r="O84" s="28" t="s">
        <v>462</v>
      </c>
      <c r="P84" s="27"/>
      <c r="Q84" s="398"/>
      <c r="R84" s="24"/>
      <c r="S84" s="24">
        <v>30.49</v>
      </c>
      <c r="T84" s="24">
        <f t="shared" ref="T84:T85" si="56">W84</f>
        <v>39.543636363636359</v>
      </c>
      <c r="U84" s="19">
        <f>S84-0.18</f>
        <v>30.31</v>
      </c>
      <c r="V84" s="17">
        <f t="shared" ref="V84:V85" si="57">SUM(U84/0.77)</f>
        <v>39.36363636363636</v>
      </c>
      <c r="W84" s="17">
        <f>SUM(V84+0.18)</f>
        <v>39.543636363636359</v>
      </c>
      <c r="X84" s="17"/>
    </row>
    <row r="85" spans="1:24" ht="49.9" customHeight="1" x14ac:dyDescent="0.6">
      <c r="A85" s="29">
        <v>1567</v>
      </c>
      <c r="B85" s="28" t="s">
        <v>96</v>
      </c>
      <c r="C85" s="27"/>
      <c r="D85" s="69"/>
      <c r="E85" s="29"/>
      <c r="F85" s="24">
        <v>38</v>
      </c>
      <c r="G85" s="54">
        <f>J85</f>
        <v>49.243116883116883</v>
      </c>
      <c r="H85" s="19">
        <f t="shared" ref="H85" si="58">F85-0.36</f>
        <v>37.64</v>
      </c>
      <c r="I85" s="17">
        <f t="shared" ref="I85" si="59">SUM(H85/0.77)</f>
        <v>48.883116883116884</v>
      </c>
      <c r="J85" s="17">
        <f t="shared" ref="J85" si="60">SUM(I85+0.36)</f>
        <v>49.243116883116883</v>
      </c>
      <c r="K85" s="17"/>
      <c r="L85" s="17"/>
      <c r="M85" s="138"/>
      <c r="N85" s="29">
        <v>7501</v>
      </c>
      <c r="O85" s="28" t="s">
        <v>463</v>
      </c>
      <c r="P85" s="27"/>
      <c r="Q85" s="398"/>
      <c r="R85" s="24"/>
      <c r="S85" s="24">
        <v>30.49</v>
      </c>
      <c r="T85" s="24">
        <f t="shared" si="56"/>
        <v>39.543636363636359</v>
      </c>
      <c r="U85" s="19">
        <f>S85-0.18</f>
        <v>30.31</v>
      </c>
      <c r="V85" s="17">
        <f t="shared" si="57"/>
        <v>39.36363636363636</v>
      </c>
      <c r="W85" s="17">
        <f>SUM(V85+0.18)</f>
        <v>39.543636363636359</v>
      </c>
    </row>
    <row r="86" spans="1:24" ht="49.9" customHeight="1" x14ac:dyDescent="0.7">
      <c r="A86" s="710" t="s">
        <v>143</v>
      </c>
      <c r="B86" s="711"/>
      <c r="C86" s="711"/>
      <c r="D86" s="711"/>
      <c r="E86" s="730"/>
      <c r="F86" s="135"/>
      <c r="G86" s="134"/>
      <c r="H86" s="19" t="e">
        <f>#REF!-0.36</f>
        <v>#REF!</v>
      </c>
      <c r="I86" s="17" t="e">
        <f t="shared" si="49"/>
        <v>#REF!</v>
      </c>
      <c r="J86" s="17" t="e">
        <f t="shared" si="50"/>
        <v>#REF!</v>
      </c>
      <c r="K86" s="17"/>
      <c r="L86" s="17"/>
      <c r="M86" s="138"/>
      <c r="N86" s="705" t="s">
        <v>139</v>
      </c>
      <c r="O86" s="705"/>
      <c r="P86" s="705"/>
      <c r="Q86" s="705"/>
      <c r="R86" s="705"/>
      <c r="S86" s="705"/>
      <c r="T86" s="705"/>
      <c r="U86" s="19"/>
      <c r="V86" s="17"/>
      <c r="W86" s="17"/>
      <c r="X86" s="17"/>
    </row>
    <row r="87" spans="1:24" ht="49.9" customHeight="1" x14ac:dyDescent="0.65">
      <c r="A87" s="249"/>
      <c r="B87" s="713" t="s">
        <v>362</v>
      </c>
      <c r="C87" s="714"/>
      <c r="D87" s="714"/>
      <c r="E87" s="714"/>
      <c r="F87" s="714"/>
      <c r="G87" s="715"/>
      <c r="H87" s="19">
        <f>F87-0.36</f>
        <v>-0.36</v>
      </c>
      <c r="I87" s="17">
        <f>SUM(H87/0.77)</f>
        <v>-0.46753246753246752</v>
      </c>
      <c r="J87" s="17">
        <f>SUM(I87+0.36)</f>
        <v>-0.10753246753246753</v>
      </c>
      <c r="K87" s="17"/>
      <c r="L87" s="17"/>
      <c r="M87" s="138"/>
      <c r="N87" s="80"/>
      <c r="O87" s="682" t="s">
        <v>138</v>
      </c>
      <c r="P87" s="683"/>
      <c r="Q87" s="683"/>
      <c r="R87" s="683"/>
      <c r="S87" s="683"/>
      <c r="T87" s="684"/>
      <c r="U87" s="19"/>
      <c r="V87" s="17"/>
      <c r="W87" s="17"/>
      <c r="X87" s="17"/>
    </row>
    <row r="88" spans="1:24" ht="49.9" customHeight="1" x14ac:dyDescent="0.6">
      <c r="A88" s="75">
        <v>1601</v>
      </c>
      <c r="B88" s="74" t="s">
        <v>109</v>
      </c>
      <c r="C88" s="73"/>
      <c r="D88" s="274"/>
      <c r="E88" s="275">
        <v>4</v>
      </c>
      <c r="F88" s="275">
        <v>26.98</v>
      </c>
      <c r="G88" s="276">
        <f>J88</f>
        <v>34.931428571428569</v>
      </c>
      <c r="H88" s="19">
        <f>F88-0.36</f>
        <v>26.62</v>
      </c>
      <c r="I88" s="17">
        <f>SUM(H88/0.77)</f>
        <v>34.571428571428569</v>
      </c>
      <c r="J88" s="17">
        <f>SUM(I88+0.36)</f>
        <v>34.931428571428569</v>
      </c>
      <c r="K88" s="17"/>
      <c r="L88" s="17"/>
      <c r="M88" s="138"/>
      <c r="N88" s="29">
        <v>3300</v>
      </c>
      <c r="O88" s="28" t="s">
        <v>95</v>
      </c>
      <c r="P88" s="27"/>
      <c r="Q88" s="42"/>
      <c r="R88" s="24"/>
      <c r="S88" s="24">
        <v>32.950000000000003</v>
      </c>
      <c r="T88" s="24">
        <f>W88</f>
        <v>42.684675324675325</v>
      </c>
      <c r="U88" s="19">
        <f>S88-0.36</f>
        <v>32.590000000000003</v>
      </c>
      <c r="V88" s="17">
        <f>SUM(U88/0.77)</f>
        <v>42.324675324675326</v>
      </c>
      <c r="W88" s="17">
        <f>SUM(V88+0.36)</f>
        <v>42.684675324675325</v>
      </c>
      <c r="X88" s="17"/>
    </row>
    <row r="89" spans="1:24" ht="49.9" customHeight="1" x14ac:dyDescent="0.65">
      <c r="A89" s="430"/>
      <c r="B89" s="688" t="s">
        <v>571</v>
      </c>
      <c r="C89" s="688"/>
      <c r="D89" s="688"/>
      <c r="E89" s="688"/>
      <c r="F89" s="688"/>
      <c r="G89" s="689"/>
      <c r="H89" s="19"/>
      <c r="I89" s="17"/>
      <c r="J89" s="17"/>
      <c r="K89" s="17"/>
      <c r="L89" s="17"/>
      <c r="N89" s="29">
        <v>3302</v>
      </c>
      <c r="O89" s="28" t="s">
        <v>40</v>
      </c>
      <c r="P89" s="27"/>
      <c r="Q89" s="42"/>
      <c r="R89" s="24">
        <v>2</v>
      </c>
      <c r="S89" s="24">
        <v>26.95</v>
      </c>
      <c r="T89" s="24">
        <f>W89</f>
        <v>34.892467532467528</v>
      </c>
      <c r="U89" s="19">
        <f>S89-0.36</f>
        <v>26.59</v>
      </c>
      <c r="V89" s="17">
        <f>SUM(U89/0.77)</f>
        <v>34.532467532467528</v>
      </c>
      <c r="W89" s="17">
        <f>SUM(V89+0.36)</f>
        <v>34.892467532467528</v>
      </c>
      <c r="X89" s="17"/>
    </row>
    <row r="90" spans="1:24" ht="49.9" customHeight="1" x14ac:dyDescent="0.6">
      <c r="A90" s="75"/>
      <c r="B90" s="288" t="s">
        <v>109</v>
      </c>
      <c r="C90" s="288"/>
      <c r="D90" s="429"/>
      <c r="E90" s="275">
        <v>4</v>
      </c>
      <c r="F90" s="275">
        <v>26.98</v>
      </c>
      <c r="G90" s="276">
        <f>J90</f>
        <v>34.931428571428569</v>
      </c>
      <c r="H90" s="19">
        <f>F90-0.36</f>
        <v>26.62</v>
      </c>
      <c r="I90" s="17">
        <f>SUM(H90/0.77)</f>
        <v>34.571428571428569</v>
      </c>
      <c r="J90" s="17">
        <f>SUM(I90+0.36)</f>
        <v>34.931428571428569</v>
      </c>
      <c r="K90" s="17"/>
      <c r="L90" s="17"/>
      <c r="N90" s="29"/>
      <c r="O90" s="28" t="s">
        <v>101</v>
      </c>
      <c r="P90" s="27"/>
      <c r="Q90" s="69"/>
      <c r="R90" s="24">
        <v>4.95</v>
      </c>
      <c r="S90" s="24">
        <v>28</v>
      </c>
      <c r="T90" s="24">
        <f>W90</f>
        <v>36.256103896103895</v>
      </c>
      <c r="U90" s="19">
        <f>S90-0.36</f>
        <v>27.64</v>
      </c>
      <c r="V90" s="17">
        <f t="shared" ref="V90" si="61">SUM(U90/0.77)</f>
        <v>35.896103896103895</v>
      </c>
      <c r="W90" s="17">
        <f t="shared" ref="W90" si="62">SUM(V90+0.36)</f>
        <v>36.256103896103895</v>
      </c>
      <c r="X90" s="17"/>
    </row>
    <row r="91" spans="1:24" ht="49.9" customHeight="1" x14ac:dyDescent="0.7">
      <c r="A91" s="710" t="s">
        <v>141</v>
      </c>
      <c r="B91" s="711"/>
      <c r="C91" s="711"/>
      <c r="D91" s="711"/>
      <c r="E91" s="712"/>
      <c r="F91" s="135"/>
      <c r="G91" s="134"/>
      <c r="H91" s="19" t="e">
        <f>#REF!-0.36</f>
        <v>#REF!</v>
      </c>
      <c r="I91" s="17" t="e">
        <f t="shared" ref="I91:I97" si="63">SUM(H91/0.77)</f>
        <v>#REF!</v>
      </c>
      <c r="J91" s="17" t="e">
        <f t="shared" ref="J91:J97" si="64">SUM(I91+0.36)</f>
        <v>#REF!</v>
      </c>
      <c r="K91" s="17"/>
      <c r="L91" s="17"/>
      <c r="N91" s="85"/>
      <c r="O91" s="685" t="s">
        <v>137</v>
      </c>
      <c r="P91" s="686"/>
      <c r="Q91" s="686"/>
      <c r="R91" s="686"/>
      <c r="S91" s="686"/>
      <c r="T91" s="687"/>
      <c r="U91" s="19"/>
      <c r="V91" s="17"/>
      <c r="W91" s="17"/>
      <c r="X91" s="17"/>
    </row>
    <row r="92" spans="1:24" ht="49.9" customHeight="1" x14ac:dyDescent="0.65">
      <c r="A92" s="40"/>
      <c r="B92" s="713" t="s">
        <v>140</v>
      </c>
      <c r="C92" s="714"/>
      <c r="D92" s="714"/>
      <c r="E92" s="714"/>
      <c r="F92" s="714"/>
      <c r="G92" s="715"/>
      <c r="H92" s="19">
        <f>F92-0.36</f>
        <v>-0.36</v>
      </c>
      <c r="I92" s="17">
        <f t="shared" si="63"/>
        <v>-0.46753246753246752</v>
      </c>
      <c r="J92" s="17">
        <f t="shared" si="64"/>
        <v>-0.10753246753246753</v>
      </c>
      <c r="K92" s="17"/>
      <c r="L92" s="17"/>
      <c r="N92" s="29">
        <v>3330</v>
      </c>
      <c r="O92" s="518" t="s">
        <v>29</v>
      </c>
      <c r="P92" s="519"/>
      <c r="Q92" s="519"/>
      <c r="R92" s="24"/>
      <c r="S92" s="24">
        <v>32.950000000000003</v>
      </c>
      <c r="T92" s="24">
        <f>W92</f>
        <v>42.684675324675325</v>
      </c>
      <c r="U92" s="19">
        <f>S92-0.36</f>
        <v>32.590000000000003</v>
      </c>
      <c r="V92" s="17">
        <f>SUM(U92/0.77)</f>
        <v>42.324675324675326</v>
      </c>
      <c r="W92" s="17">
        <f>SUM(V92+0.36)</f>
        <v>42.684675324675325</v>
      </c>
      <c r="X92" s="17"/>
    </row>
    <row r="93" spans="1:24" ht="49.9" customHeight="1" x14ac:dyDescent="0.65">
      <c r="A93" s="29">
        <v>1300</v>
      </c>
      <c r="B93" s="28" t="s">
        <v>29</v>
      </c>
      <c r="C93" s="27"/>
      <c r="D93" s="42"/>
      <c r="E93" s="29"/>
      <c r="F93" s="24">
        <v>31.98</v>
      </c>
      <c r="G93" s="54">
        <f>J93</f>
        <v>41.424935064935063</v>
      </c>
      <c r="H93" s="19">
        <f>F93-0.36</f>
        <v>31.62</v>
      </c>
      <c r="I93" s="17">
        <f t="shared" si="63"/>
        <v>41.064935064935064</v>
      </c>
      <c r="J93" s="17">
        <f t="shared" si="64"/>
        <v>41.424935064935063</v>
      </c>
      <c r="K93" s="17"/>
      <c r="L93" s="17"/>
      <c r="N93" s="85"/>
      <c r="O93" s="682" t="s">
        <v>136</v>
      </c>
      <c r="P93" s="683"/>
      <c r="Q93" s="683"/>
      <c r="R93" s="683"/>
      <c r="S93" s="683"/>
      <c r="T93" s="684"/>
      <c r="U93" s="19"/>
      <c r="V93" s="17"/>
      <c r="W93" s="17"/>
      <c r="X93" s="17"/>
    </row>
    <row r="94" spans="1:24" ht="49.9" customHeight="1" x14ac:dyDescent="0.65">
      <c r="A94" s="85"/>
      <c r="B94" s="700" t="s">
        <v>34</v>
      </c>
      <c r="C94" s="701"/>
      <c r="D94" s="701"/>
      <c r="E94" s="701"/>
      <c r="F94" s="701"/>
      <c r="G94" s="702"/>
      <c r="H94" s="19" t="e">
        <f>#REF!-0.36</f>
        <v>#REF!</v>
      </c>
      <c r="I94" s="17" t="e">
        <f t="shared" si="63"/>
        <v>#REF!</v>
      </c>
      <c r="J94" s="17" t="e">
        <f t="shared" si="64"/>
        <v>#REF!</v>
      </c>
      <c r="K94" s="17"/>
      <c r="L94" s="17"/>
      <c r="N94" s="29">
        <v>3306</v>
      </c>
      <c r="O94" s="28" t="s">
        <v>95</v>
      </c>
      <c r="P94" s="27"/>
      <c r="Q94" s="69"/>
      <c r="R94" s="24"/>
      <c r="S94" s="24">
        <v>32.950000000000003</v>
      </c>
      <c r="T94" s="24">
        <f>W94</f>
        <v>42.684675324675325</v>
      </c>
      <c r="U94" s="19">
        <f>S94-0.36</f>
        <v>32.590000000000003</v>
      </c>
      <c r="V94" s="17">
        <f>SUM(U94/0.77)</f>
        <v>42.324675324675326</v>
      </c>
      <c r="W94" s="17">
        <f>SUM(V94+0.36)</f>
        <v>42.684675324675325</v>
      </c>
      <c r="X94" s="17"/>
    </row>
    <row r="95" spans="1:24" ht="49.9" customHeight="1" x14ac:dyDescent="0.65">
      <c r="A95" s="29">
        <v>1313</v>
      </c>
      <c r="B95" s="28" t="s">
        <v>29</v>
      </c>
      <c r="C95" s="27"/>
      <c r="D95" s="42"/>
      <c r="E95" s="29"/>
      <c r="F95" s="24">
        <v>31.98</v>
      </c>
      <c r="G95" s="54">
        <f>J95</f>
        <v>41.424935064935063</v>
      </c>
      <c r="H95" s="19">
        <f>F95-0.36</f>
        <v>31.62</v>
      </c>
      <c r="I95" s="17">
        <f t="shared" si="63"/>
        <v>41.064935064935064</v>
      </c>
      <c r="J95" s="17">
        <f t="shared" si="64"/>
        <v>41.424935064935063</v>
      </c>
      <c r="K95" s="17"/>
      <c r="L95" s="17"/>
      <c r="N95" s="92"/>
      <c r="O95" s="569" t="s">
        <v>404</v>
      </c>
      <c r="P95" s="570"/>
      <c r="Q95" s="570"/>
      <c r="R95" s="570"/>
      <c r="S95" s="570"/>
      <c r="T95" s="571"/>
      <c r="U95" s="19"/>
      <c r="V95" s="17"/>
      <c r="W95" s="17"/>
      <c r="X95" s="17"/>
    </row>
    <row r="96" spans="1:24" ht="49.9" customHeight="1" x14ac:dyDescent="0.6">
      <c r="A96" s="75">
        <v>1316</v>
      </c>
      <c r="B96" s="74" t="s">
        <v>101</v>
      </c>
      <c r="C96" s="73"/>
      <c r="D96" s="72"/>
      <c r="E96" s="71"/>
      <c r="F96" s="71">
        <v>28</v>
      </c>
      <c r="G96" s="71">
        <f>J96</f>
        <v>36.256103896103895</v>
      </c>
      <c r="H96" s="19">
        <f>F96-0.36</f>
        <v>27.64</v>
      </c>
      <c r="I96" s="17">
        <f t="shared" si="63"/>
        <v>35.896103896103895</v>
      </c>
      <c r="J96" s="17">
        <f t="shared" si="64"/>
        <v>36.256103896103895</v>
      </c>
      <c r="K96" s="17"/>
      <c r="L96" s="17"/>
      <c r="N96" s="29">
        <v>3316</v>
      </c>
      <c r="O96" s="28" t="s">
        <v>96</v>
      </c>
      <c r="P96" s="27"/>
      <c r="Q96" s="69"/>
      <c r="R96" s="24"/>
      <c r="S96" s="24">
        <v>32.950000000000003</v>
      </c>
      <c r="T96" s="24">
        <f>W96</f>
        <v>42.684675324675325</v>
      </c>
      <c r="U96" s="19">
        <f>S96-0.36</f>
        <v>32.590000000000003</v>
      </c>
      <c r="V96" s="17">
        <f>SUM(U96/0.77)</f>
        <v>42.324675324675326</v>
      </c>
      <c r="W96" s="17">
        <f>SUM(V96+0.36)</f>
        <v>42.684675324675325</v>
      </c>
      <c r="X96" s="17"/>
    </row>
    <row r="97" spans="1:24" ht="49.9" customHeight="1" x14ac:dyDescent="0.65">
      <c r="A97" s="277">
        <v>1317</v>
      </c>
      <c r="B97" s="74" t="s">
        <v>109</v>
      </c>
      <c r="C97" s="73"/>
      <c r="D97" s="72"/>
      <c r="E97" s="72">
        <v>2</v>
      </c>
      <c r="F97" s="71">
        <v>26.98</v>
      </c>
      <c r="G97" s="71">
        <f>J97</f>
        <v>34.931428571428569</v>
      </c>
      <c r="H97" s="19">
        <f>F97-0.36</f>
        <v>26.62</v>
      </c>
      <c r="I97" s="17">
        <f t="shared" si="63"/>
        <v>34.571428571428569</v>
      </c>
      <c r="J97" s="17">
        <f t="shared" si="64"/>
        <v>34.931428571428569</v>
      </c>
      <c r="K97" s="17"/>
      <c r="L97" s="17"/>
      <c r="N97" s="85"/>
      <c r="O97" s="682" t="s">
        <v>135</v>
      </c>
      <c r="P97" s="683"/>
      <c r="Q97" s="683"/>
      <c r="R97" s="683"/>
      <c r="S97" s="683"/>
      <c r="T97" s="684"/>
      <c r="U97" s="19"/>
      <c r="V97" s="17"/>
      <c r="W97" s="17"/>
      <c r="X97" s="17"/>
    </row>
    <row r="98" spans="1:24" ht="49.9" customHeight="1" x14ac:dyDescent="0.65">
      <c r="A98" s="85"/>
      <c r="B98" s="685" t="s">
        <v>342</v>
      </c>
      <c r="C98" s="686"/>
      <c r="D98" s="686"/>
      <c r="E98" s="686"/>
      <c r="F98" s="686"/>
      <c r="G98" s="687"/>
      <c r="H98" s="19"/>
      <c r="I98" s="17"/>
      <c r="J98" s="17"/>
      <c r="K98" s="17"/>
      <c r="L98" s="17"/>
      <c r="N98" s="29">
        <v>3312</v>
      </c>
      <c r="O98" s="28" t="s">
        <v>95</v>
      </c>
      <c r="P98" s="27"/>
      <c r="Q98" s="69"/>
      <c r="R98" s="29"/>
      <c r="S98" s="24">
        <v>38.99</v>
      </c>
      <c r="T98" s="24">
        <f>W98</f>
        <v>50.528831168831168</v>
      </c>
      <c r="U98" s="19">
        <f>S98-0.36</f>
        <v>38.630000000000003</v>
      </c>
      <c r="V98" s="17">
        <f>SUM(U98/0.77)</f>
        <v>50.168831168831169</v>
      </c>
      <c r="W98" s="17">
        <f>SUM(V98+0.36)</f>
        <v>50.528831168831168</v>
      </c>
      <c r="X98" s="17"/>
    </row>
    <row r="99" spans="1:24" ht="49.9" customHeight="1" x14ac:dyDescent="0.6">
      <c r="A99" s="29">
        <v>1326</v>
      </c>
      <c r="B99" s="28" t="s">
        <v>29</v>
      </c>
      <c r="C99" s="27"/>
      <c r="D99" s="42"/>
      <c r="E99" s="42"/>
      <c r="F99" s="24">
        <v>34.979999999999997</v>
      </c>
      <c r="G99" s="54">
        <f>J99</f>
        <v>45.321038961038958</v>
      </c>
      <c r="H99" s="19">
        <f>F99-0.36</f>
        <v>34.619999999999997</v>
      </c>
      <c r="I99" s="17">
        <f t="shared" ref="I99:I106" si="65">SUM(H99/0.77)</f>
        <v>44.961038961038959</v>
      </c>
      <c r="J99" s="17">
        <f>SUM(I99+0.36)</f>
        <v>45.321038961038958</v>
      </c>
      <c r="K99" s="17"/>
      <c r="L99" s="17"/>
      <c r="N99" s="29">
        <v>3314</v>
      </c>
      <c r="O99" s="28" t="s">
        <v>481</v>
      </c>
      <c r="P99" s="27"/>
      <c r="Q99" s="69"/>
      <c r="R99" s="29"/>
      <c r="S99" s="24">
        <v>26.49</v>
      </c>
      <c r="T99" s="24">
        <f t="shared" ref="T99" si="66">W99</f>
        <v>34.348831168831168</v>
      </c>
      <c r="U99" s="19">
        <f>S99-0.18</f>
        <v>26.31</v>
      </c>
      <c r="V99" s="17">
        <f t="shared" ref="V99" si="67">SUM(U99/0.77)</f>
        <v>34.168831168831169</v>
      </c>
      <c r="W99" s="17">
        <f>SUM(V99+0.18)</f>
        <v>34.348831168831168</v>
      </c>
      <c r="X99" s="17"/>
    </row>
    <row r="100" spans="1:24" ht="49.9" customHeight="1" x14ac:dyDescent="0.6">
      <c r="A100" s="309"/>
      <c r="B100" s="513" t="s">
        <v>486</v>
      </c>
      <c r="C100" s="514"/>
      <c r="D100" s="514"/>
      <c r="E100" s="514"/>
      <c r="F100" s="514"/>
      <c r="G100" s="515"/>
      <c r="H100" s="19"/>
      <c r="I100" s="17"/>
      <c r="J100" s="17"/>
      <c r="K100" s="17"/>
      <c r="L100" s="17"/>
      <c r="N100" s="123"/>
      <c r="O100" s="511" t="s">
        <v>565</v>
      </c>
      <c r="P100" s="511"/>
      <c r="Q100" s="511"/>
      <c r="R100" s="511"/>
      <c r="S100" s="511"/>
      <c r="T100" s="511"/>
      <c r="X100" s="17"/>
    </row>
    <row r="101" spans="1:24" ht="49.9" customHeight="1" x14ac:dyDescent="0.6">
      <c r="A101" s="277"/>
      <c r="B101" s="431" t="s">
        <v>51</v>
      </c>
      <c r="C101" s="432"/>
      <c r="D101" s="432"/>
      <c r="E101" s="416"/>
      <c r="F101" s="121">
        <v>31.98</v>
      </c>
      <c r="G101" s="136">
        <f>J101</f>
        <v>41.424935064935063</v>
      </c>
      <c r="H101" s="332">
        <f>F101-0.36</f>
        <v>31.62</v>
      </c>
      <c r="I101" s="333">
        <f t="shared" ref="I101" si="68">SUM(H101/0.77)</f>
        <v>41.064935064935064</v>
      </c>
      <c r="J101" s="333">
        <f t="shared" ref="J101" si="69">SUM(I101+0.36)</f>
        <v>41.424935064935063</v>
      </c>
      <c r="K101" s="17"/>
      <c r="L101" s="17"/>
      <c r="N101" s="29">
        <v>3318</v>
      </c>
      <c r="O101" s="510" t="s">
        <v>96</v>
      </c>
      <c r="P101" s="510"/>
      <c r="Q101" s="510"/>
      <c r="R101" s="122"/>
      <c r="S101" s="29">
        <v>38.99</v>
      </c>
      <c r="T101" s="24">
        <f>W101</f>
        <v>50.528831168831168</v>
      </c>
      <c r="U101" s="13">
        <f>S101-0.36</f>
        <v>38.630000000000003</v>
      </c>
      <c r="V101" s="13">
        <f>SUM(U101/0.77)</f>
        <v>50.168831168831169</v>
      </c>
      <c r="W101" s="13">
        <f>SUM(V101+0.36)</f>
        <v>50.528831168831168</v>
      </c>
      <c r="X101" s="17"/>
    </row>
    <row r="102" spans="1:24" ht="49.9" customHeight="1" x14ac:dyDescent="0.6">
      <c r="A102" s="75">
        <v>1311</v>
      </c>
      <c r="B102" s="74" t="s">
        <v>109</v>
      </c>
      <c r="C102" s="73"/>
      <c r="D102" s="282"/>
      <c r="E102" s="71"/>
      <c r="F102" s="71">
        <v>19.98</v>
      </c>
      <c r="G102" s="70">
        <f>J102</f>
        <v>25.840519480519479</v>
      </c>
      <c r="H102" s="19">
        <f t="shared" ref="H102" si="70">F102-0.36</f>
        <v>19.62</v>
      </c>
      <c r="I102" s="17">
        <f t="shared" ref="I102" si="71">SUM(H102/0.77)</f>
        <v>25.480519480519479</v>
      </c>
      <c r="J102" s="17">
        <f t="shared" ref="J102" si="72">SUM(I102+0.36)</f>
        <v>25.840519480519479</v>
      </c>
      <c r="K102" s="17"/>
      <c r="L102" s="17"/>
      <c r="X102" s="17"/>
    </row>
    <row r="103" spans="1:24" ht="49.9" customHeight="1" x14ac:dyDescent="0.65">
      <c r="A103" s="35"/>
      <c r="B103" s="700" t="s">
        <v>389</v>
      </c>
      <c r="C103" s="701"/>
      <c r="D103" s="701"/>
      <c r="E103" s="701"/>
      <c r="F103" s="701"/>
      <c r="G103" s="702"/>
      <c r="H103" s="19">
        <f t="shared" ref="H103:H106" si="73">F103-0.36</f>
        <v>-0.36</v>
      </c>
      <c r="I103" s="17">
        <f t="shared" si="65"/>
        <v>-0.46753246753246752</v>
      </c>
      <c r="J103" s="17">
        <f>SUM(I103+0.36)</f>
        <v>-0.10753246753246753</v>
      </c>
      <c r="K103" s="17"/>
      <c r="L103" s="17"/>
      <c r="X103" s="17"/>
    </row>
    <row r="104" spans="1:24" ht="49.9" customHeight="1" x14ac:dyDescent="0.6">
      <c r="A104" s="29">
        <v>1350</v>
      </c>
      <c r="B104" s="28" t="s">
        <v>29</v>
      </c>
      <c r="C104" s="27"/>
      <c r="D104" s="42"/>
      <c r="E104" s="42"/>
      <c r="F104" s="24">
        <v>37.35</v>
      </c>
      <c r="G104" s="54">
        <f>J104</f>
        <v>48.398961038961041</v>
      </c>
      <c r="H104" s="19">
        <f t="shared" si="73"/>
        <v>36.99</v>
      </c>
      <c r="I104" s="17">
        <f t="shared" si="65"/>
        <v>48.038961038961041</v>
      </c>
      <c r="J104" s="17">
        <f>SUM(I104+0.36)</f>
        <v>48.398961038961041</v>
      </c>
      <c r="K104" s="17"/>
      <c r="L104" s="17"/>
      <c r="X104" s="17"/>
    </row>
    <row r="105" spans="1:24" ht="49.9" customHeight="1" x14ac:dyDescent="0.65">
      <c r="A105" s="85"/>
      <c r="B105" s="682" t="s">
        <v>390</v>
      </c>
      <c r="C105" s="683"/>
      <c r="D105" s="683"/>
      <c r="E105" s="683"/>
      <c r="F105" s="683"/>
      <c r="G105" s="684"/>
      <c r="H105" s="19">
        <f t="shared" si="73"/>
        <v>-0.36</v>
      </c>
      <c r="I105" s="17">
        <f t="shared" si="65"/>
        <v>-0.46753246753246752</v>
      </c>
      <c r="J105" s="17">
        <f>SUM(I105+0.36)</f>
        <v>-0.10753246753246753</v>
      </c>
      <c r="K105" s="17"/>
      <c r="L105" s="17"/>
      <c r="X105" s="17"/>
    </row>
    <row r="106" spans="1:24" ht="49.9" customHeight="1" x14ac:dyDescent="0.6">
      <c r="A106" s="29">
        <v>1353</v>
      </c>
      <c r="B106" s="28" t="s">
        <v>29</v>
      </c>
      <c r="C106" s="27"/>
      <c r="D106" s="42"/>
      <c r="E106" s="42"/>
      <c r="F106" s="24">
        <v>37.35</v>
      </c>
      <c r="G106" s="54">
        <f>J106</f>
        <v>48.398961038961041</v>
      </c>
      <c r="H106" s="19">
        <f t="shared" si="73"/>
        <v>36.99</v>
      </c>
      <c r="I106" s="17">
        <f t="shared" si="65"/>
        <v>48.038961038961041</v>
      </c>
      <c r="J106" s="17">
        <f>SUM(I106+0.36)</f>
        <v>48.398961038961041</v>
      </c>
      <c r="K106" s="17"/>
      <c r="L106" s="17"/>
      <c r="X106" s="17"/>
    </row>
    <row r="107" spans="1:24" ht="49.9" customHeight="1" x14ac:dyDescent="0.6">
      <c r="A107" s="347"/>
      <c r="B107" s="348"/>
      <c r="C107" s="348"/>
      <c r="D107" s="343"/>
      <c r="E107" s="343"/>
      <c r="F107" s="343"/>
      <c r="G107" s="344"/>
      <c r="H107" s="19"/>
      <c r="I107" s="17"/>
      <c r="J107" s="17"/>
      <c r="K107" s="17"/>
      <c r="L107" s="17"/>
      <c r="X107" s="17"/>
    </row>
    <row r="108" spans="1:24" ht="49.9" customHeight="1" x14ac:dyDescent="0.6">
      <c r="A108" s="347"/>
      <c r="B108" s="348"/>
      <c r="C108" s="348"/>
      <c r="D108" s="343"/>
      <c r="E108" s="343"/>
      <c r="F108" s="343"/>
      <c r="G108" s="344"/>
      <c r="H108" s="19"/>
      <c r="I108" s="17"/>
      <c r="J108" s="17"/>
      <c r="K108" s="17"/>
      <c r="L108" s="17"/>
      <c r="X108" s="17"/>
    </row>
    <row r="109" spans="1:24" ht="49.9" customHeight="1" x14ac:dyDescent="0.6">
      <c r="A109" s="347"/>
      <c r="B109" s="348"/>
      <c r="C109" s="348"/>
      <c r="D109" s="343"/>
      <c r="E109" s="343"/>
      <c r="F109" s="343"/>
      <c r="G109" s="344"/>
      <c r="H109" s="19"/>
      <c r="I109" s="17"/>
      <c r="J109" s="17"/>
      <c r="K109" s="17"/>
      <c r="L109" s="17"/>
      <c r="Q109" s="419"/>
      <c r="S109" s="419"/>
      <c r="T109" s="419"/>
      <c r="X109" s="17"/>
    </row>
    <row r="110" spans="1:24" ht="49.9" customHeight="1" x14ac:dyDescent="0.6">
      <c r="A110" s="347"/>
      <c r="B110" s="348"/>
      <c r="C110" s="348"/>
      <c r="D110" s="343"/>
      <c r="E110" s="343"/>
      <c r="F110" s="343"/>
      <c r="G110" s="344"/>
      <c r="H110" s="19"/>
      <c r="I110" s="17"/>
      <c r="J110" s="17"/>
      <c r="K110" s="17"/>
      <c r="L110" s="17"/>
      <c r="Q110" s="419"/>
      <c r="S110" s="419"/>
      <c r="T110" s="419"/>
      <c r="X110" s="17"/>
    </row>
    <row r="111" spans="1:24" ht="49.9" customHeight="1" x14ac:dyDescent="0.6">
      <c r="A111" s="347"/>
      <c r="B111" s="348"/>
      <c r="C111" s="348"/>
      <c r="D111" s="343"/>
      <c r="E111" s="343"/>
      <c r="F111" s="343"/>
      <c r="G111" s="344"/>
      <c r="H111" s="19"/>
      <c r="I111" s="17"/>
      <c r="J111" s="17"/>
      <c r="K111" s="17"/>
      <c r="L111" s="17"/>
      <c r="Q111" s="419"/>
      <c r="S111" s="419"/>
      <c r="T111" s="419"/>
      <c r="X111" s="17"/>
    </row>
    <row r="112" spans="1:24" ht="49.9" customHeight="1" x14ac:dyDescent="0.6">
      <c r="A112" s="347"/>
      <c r="B112" s="348"/>
      <c r="C112" s="348"/>
      <c r="D112" s="343"/>
      <c r="E112" s="343"/>
      <c r="F112" s="343"/>
      <c r="G112" s="344"/>
      <c r="H112" s="19"/>
      <c r="I112" s="17"/>
      <c r="J112" s="17"/>
      <c r="K112" s="17"/>
      <c r="L112" s="17"/>
      <c r="Q112" s="439"/>
      <c r="S112" s="439"/>
      <c r="T112" s="439"/>
      <c r="X112" s="17"/>
    </row>
    <row r="113" spans="1:24" ht="49.9" customHeight="1" x14ac:dyDescent="0.6">
      <c r="A113" s="347"/>
      <c r="B113" s="348"/>
      <c r="C113" s="348"/>
      <c r="D113" s="343"/>
      <c r="E113" s="343"/>
      <c r="F113" s="343"/>
      <c r="G113" s="344"/>
      <c r="H113" s="19"/>
      <c r="I113" s="17"/>
      <c r="J113" s="17"/>
      <c r="K113" s="17"/>
      <c r="L113" s="17"/>
      <c r="Q113" s="439"/>
      <c r="S113" s="439"/>
      <c r="T113" s="439"/>
      <c r="X113" s="17"/>
    </row>
    <row r="114" spans="1:24" ht="49.9" customHeight="1" x14ac:dyDescent="0.6">
      <c r="A114" s="347"/>
      <c r="B114" s="348"/>
      <c r="C114" s="348"/>
      <c r="D114" s="343"/>
      <c r="E114" s="343"/>
      <c r="F114" s="343"/>
      <c r="G114" s="344"/>
      <c r="H114" s="19"/>
      <c r="I114" s="17"/>
      <c r="J114" s="17"/>
      <c r="K114" s="17"/>
      <c r="L114" s="17"/>
      <c r="X114" s="17"/>
    </row>
    <row r="115" spans="1:24" ht="49.9" customHeight="1" x14ac:dyDescent="0.6">
      <c r="A115" s="347"/>
      <c r="B115" s="348"/>
      <c r="C115" s="348"/>
      <c r="D115" s="343"/>
      <c r="E115" s="343"/>
      <c r="F115" s="343"/>
      <c r="G115" s="344"/>
      <c r="H115" s="19"/>
      <c r="I115" s="17"/>
      <c r="J115" s="17"/>
      <c r="K115" s="17"/>
      <c r="L115" s="17"/>
      <c r="Q115" s="410"/>
      <c r="S115" s="410"/>
      <c r="T115" s="410"/>
      <c r="X115" s="17"/>
    </row>
    <row r="116" spans="1:24" ht="49.9" customHeight="1" x14ac:dyDescent="0.6">
      <c r="A116" s="113" t="s">
        <v>94</v>
      </c>
      <c r="B116" s="116" t="s">
        <v>93</v>
      </c>
      <c r="C116" s="115"/>
      <c r="D116" s="132"/>
      <c r="E116" s="113"/>
      <c r="F116" s="113" t="s">
        <v>92</v>
      </c>
      <c r="G116" s="113" t="s">
        <v>91</v>
      </c>
      <c r="I116" s="13"/>
      <c r="J116" s="13"/>
      <c r="K116" s="17"/>
      <c r="L116" s="17"/>
      <c r="N116" s="113" t="s">
        <v>94</v>
      </c>
      <c r="O116" s="116" t="s">
        <v>93</v>
      </c>
      <c r="P116" s="115"/>
      <c r="Q116" s="132"/>
      <c r="R116" s="113"/>
      <c r="S116" s="113" t="s">
        <v>92</v>
      </c>
      <c r="T116" s="113" t="s">
        <v>91</v>
      </c>
      <c r="X116" s="17"/>
    </row>
    <row r="117" spans="1:24" ht="49.9" customHeight="1" x14ac:dyDescent="0.6">
      <c r="A117" s="128" t="s">
        <v>90</v>
      </c>
      <c r="B117" s="131"/>
      <c r="C117" s="130"/>
      <c r="D117" s="129"/>
      <c r="E117" s="128" t="s">
        <v>23</v>
      </c>
      <c r="F117" s="128" t="s">
        <v>89</v>
      </c>
      <c r="G117" s="128" t="s">
        <v>88</v>
      </c>
      <c r="I117" s="13"/>
      <c r="J117" s="13"/>
      <c r="K117" s="17"/>
      <c r="L117" s="17"/>
      <c r="N117" s="109" t="s">
        <v>90</v>
      </c>
      <c r="O117" s="112"/>
      <c r="P117" s="111"/>
      <c r="Q117" s="110"/>
      <c r="R117" s="109" t="s">
        <v>23</v>
      </c>
      <c r="S117" s="109" t="s">
        <v>89</v>
      </c>
      <c r="T117" s="109" t="s">
        <v>88</v>
      </c>
      <c r="X117" s="17"/>
    </row>
    <row r="118" spans="1:24" ht="49.9" customHeight="1" x14ac:dyDescent="0.6">
      <c r="A118" s="545" t="s">
        <v>113</v>
      </c>
      <c r="B118" s="546"/>
      <c r="C118" s="546"/>
      <c r="D118" s="546"/>
      <c r="E118" s="546"/>
      <c r="F118" s="546"/>
      <c r="G118" s="547"/>
      <c r="K118" s="17"/>
      <c r="L118" s="17"/>
      <c r="N118" s="526" t="s">
        <v>134</v>
      </c>
      <c r="O118" s="526"/>
      <c r="P118" s="526"/>
      <c r="Q118" s="526"/>
      <c r="R118" s="526"/>
      <c r="S118" s="526"/>
      <c r="T118" s="526"/>
      <c r="U118" s="19"/>
      <c r="V118" s="17"/>
      <c r="W118" s="17"/>
      <c r="X118" s="17"/>
    </row>
    <row r="119" spans="1:24" ht="49.9" customHeight="1" x14ac:dyDescent="0.7">
      <c r="A119" s="705" t="s">
        <v>133</v>
      </c>
      <c r="B119" s="705"/>
      <c r="C119" s="705"/>
      <c r="D119" s="705"/>
      <c r="E119" s="705"/>
      <c r="F119" s="705"/>
      <c r="G119" s="705"/>
      <c r="H119" s="19">
        <f>F119-0.36</f>
        <v>-0.36</v>
      </c>
      <c r="I119" s="17">
        <f>SUM(H119/0.77)</f>
        <v>-0.46753246753246752</v>
      </c>
      <c r="J119" s="17">
        <f>SUM(I119+0.36)</f>
        <v>-0.10753246753246753</v>
      </c>
      <c r="K119" s="17"/>
      <c r="L119" s="17"/>
      <c r="N119" s="707" t="s">
        <v>129</v>
      </c>
      <c r="O119" s="708"/>
      <c r="P119" s="708"/>
      <c r="Q119" s="708"/>
      <c r="R119" s="708"/>
      <c r="S119" s="708"/>
      <c r="T119" s="709"/>
      <c r="U119" s="19"/>
      <c r="V119" s="17"/>
      <c r="W119" s="17"/>
      <c r="X119" s="17"/>
    </row>
    <row r="120" spans="1:24" ht="49.9" customHeight="1" x14ac:dyDescent="0.65">
      <c r="A120" s="85"/>
      <c r="B120" s="685" t="s">
        <v>557</v>
      </c>
      <c r="C120" s="686"/>
      <c r="D120" s="686"/>
      <c r="E120" s="686"/>
      <c r="F120" s="686"/>
      <c r="G120" s="687"/>
      <c r="H120" s="19"/>
      <c r="I120" s="17"/>
      <c r="J120" s="17"/>
      <c r="K120" s="17"/>
      <c r="L120" s="17"/>
      <c r="N120" s="127"/>
      <c r="O120" s="691" t="s">
        <v>368</v>
      </c>
      <c r="P120" s="691"/>
      <c r="Q120" s="691"/>
      <c r="R120" s="691"/>
      <c r="S120" s="691"/>
      <c r="T120" s="692"/>
      <c r="U120" s="19"/>
      <c r="V120" s="17"/>
      <c r="W120" s="17"/>
      <c r="X120" s="17"/>
    </row>
    <row r="121" spans="1:24" ht="49.9" customHeight="1" x14ac:dyDescent="0.6">
      <c r="A121" s="29"/>
      <c r="B121" s="279" t="s">
        <v>40</v>
      </c>
      <c r="C121" s="27"/>
      <c r="D121" s="42"/>
      <c r="E121" s="24">
        <v>2</v>
      </c>
      <c r="F121" s="24">
        <v>26.98</v>
      </c>
      <c r="G121" s="24">
        <f>J121</f>
        <v>34.931428571428569</v>
      </c>
      <c r="H121" s="19">
        <f>F121-0.36</f>
        <v>26.62</v>
      </c>
      <c r="I121" s="17">
        <f>SUM(H121/0.77)</f>
        <v>34.571428571428569</v>
      </c>
      <c r="J121" s="17">
        <f>SUM(I121+0.36)</f>
        <v>34.931428571428569</v>
      </c>
      <c r="K121" s="17"/>
      <c r="L121" s="17"/>
      <c r="N121" s="29">
        <v>4900</v>
      </c>
      <c r="O121" s="28" t="s">
        <v>51</v>
      </c>
      <c r="P121" s="27"/>
      <c r="Q121" s="42"/>
      <c r="R121" s="29"/>
      <c r="S121" s="24">
        <v>32.99</v>
      </c>
      <c r="T121" s="24">
        <f>W121</f>
        <v>42.736623376623378</v>
      </c>
      <c r="U121" s="19">
        <f>S121-0.36</f>
        <v>32.630000000000003</v>
      </c>
      <c r="V121" s="17">
        <f>SUM(U121/0.77)</f>
        <v>42.376623376623378</v>
      </c>
      <c r="W121" s="17">
        <f>SUM(V121+0.36)</f>
        <v>42.736623376623378</v>
      </c>
      <c r="X121" s="17"/>
    </row>
    <row r="122" spans="1:24" ht="49.9" customHeight="1" x14ac:dyDescent="0.65">
      <c r="A122" s="80"/>
      <c r="B122" s="682" t="s">
        <v>331</v>
      </c>
      <c r="C122" s="683"/>
      <c r="D122" s="683"/>
      <c r="E122" s="683"/>
      <c r="F122" s="683"/>
      <c r="G122" s="684"/>
      <c r="H122" s="19"/>
      <c r="I122" s="17"/>
      <c r="J122" s="17"/>
      <c r="K122" s="17"/>
      <c r="L122" s="17"/>
      <c r="N122" s="85"/>
      <c r="O122" s="682" t="s">
        <v>128</v>
      </c>
      <c r="P122" s="683"/>
      <c r="Q122" s="683"/>
      <c r="R122" s="683"/>
      <c r="S122" s="683"/>
      <c r="T122" s="684"/>
      <c r="U122" s="19">
        <f t="shared" ref="U122:U127" si="74">S122-0.36</f>
        <v>-0.36</v>
      </c>
      <c r="V122" s="17">
        <f t="shared" ref="V122:V127" si="75">SUM(U122/0.77)</f>
        <v>-0.46753246753246752</v>
      </c>
      <c r="W122" s="17">
        <f t="shared" ref="W122:W127" si="76">SUM(V122+0.36)</f>
        <v>-0.10753246753246753</v>
      </c>
      <c r="X122" s="17"/>
    </row>
    <row r="123" spans="1:24" ht="49.9" customHeight="1" x14ac:dyDescent="0.6">
      <c r="A123" s="75">
        <v>3205</v>
      </c>
      <c r="B123" s="407" t="s">
        <v>334</v>
      </c>
      <c r="C123" s="73"/>
      <c r="D123" s="72"/>
      <c r="E123" s="71"/>
      <c r="F123" s="71">
        <v>28.98</v>
      </c>
      <c r="G123" s="71">
        <v>37.53</v>
      </c>
      <c r="H123" s="19"/>
      <c r="I123" s="17"/>
      <c r="J123" s="17"/>
      <c r="K123" s="17"/>
      <c r="L123" s="17"/>
      <c r="N123" s="29">
        <v>4924</v>
      </c>
      <c r="O123" s="28" t="s">
        <v>127</v>
      </c>
      <c r="P123" s="27"/>
      <c r="Q123" s="42"/>
      <c r="R123" s="29"/>
      <c r="S123" s="24">
        <v>58</v>
      </c>
      <c r="T123" s="24">
        <f>W123</f>
        <v>75.217142857142861</v>
      </c>
      <c r="U123" s="19">
        <f t="shared" si="74"/>
        <v>57.64</v>
      </c>
      <c r="V123" s="17">
        <f t="shared" si="75"/>
        <v>74.857142857142861</v>
      </c>
      <c r="W123" s="17">
        <f t="shared" si="76"/>
        <v>75.217142857142861</v>
      </c>
      <c r="X123" s="17"/>
    </row>
    <row r="124" spans="1:24" ht="49.9" customHeight="1" x14ac:dyDescent="0.65">
      <c r="A124" s="85"/>
      <c r="B124" s="682" t="s">
        <v>130</v>
      </c>
      <c r="C124" s="683"/>
      <c r="D124" s="683"/>
      <c r="E124" s="683"/>
      <c r="F124" s="683"/>
      <c r="G124" s="684"/>
      <c r="H124" s="19"/>
      <c r="I124" s="17"/>
      <c r="J124" s="17"/>
      <c r="K124" s="17"/>
      <c r="L124" s="17"/>
      <c r="N124" s="85"/>
      <c r="O124" s="682" t="s">
        <v>126</v>
      </c>
      <c r="P124" s="683"/>
      <c r="Q124" s="683"/>
      <c r="R124" s="683"/>
      <c r="S124" s="683"/>
      <c r="T124" s="684"/>
      <c r="U124" s="19">
        <f t="shared" si="74"/>
        <v>-0.36</v>
      </c>
      <c r="V124" s="17">
        <f t="shared" si="75"/>
        <v>-0.46753246753246752</v>
      </c>
      <c r="W124" s="17">
        <f t="shared" si="76"/>
        <v>-0.10753246753246753</v>
      </c>
      <c r="X124" s="17"/>
    </row>
    <row r="125" spans="1:24" ht="49.9" customHeight="1" x14ac:dyDescent="0.6">
      <c r="A125" s="75">
        <v>3202</v>
      </c>
      <c r="B125" s="74" t="s">
        <v>40</v>
      </c>
      <c r="C125" s="73"/>
      <c r="D125" s="72"/>
      <c r="E125" s="71">
        <v>2</v>
      </c>
      <c r="F125" s="71">
        <v>26.98</v>
      </c>
      <c r="G125" s="71">
        <f>J125</f>
        <v>34.931428571428569</v>
      </c>
      <c r="H125" s="19">
        <f>F125-0.36</f>
        <v>26.62</v>
      </c>
      <c r="I125" s="17">
        <f>SUM(H125/0.77)</f>
        <v>34.571428571428569</v>
      </c>
      <c r="J125" s="17">
        <f>SUM(I125+0.36)</f>
        <v>34.931428571428569</v>
      </c>
      <c r="K125" s="17"/>
      <c r="L125" s="17"/>
      <c r="N125" s="29">
        <v>4903</v>
      </c>
      <c r="O125" s="28" t="s">
        <v>96</v>
      </c>
      <c r="P125" s="27"/>
      <c r="Q125" s="42"/>
      <c r="R125" s="29"/>
      <c r="S125" s="24">
        <v>32.99</v>
      </c>
      <c r="T125" s="24">
        <f>W125</f>
        <v>42.736623376623378</v>
      </c>
      <c r="U125" s="19">
        <f t="shared" si="74"/>
        <v>32.630000000000003</v>
      </c>
      <c r="V125" s="17">
        <f t="shared" si="75"/>
        <v>42.376623376623378</v>
      </c>
      <c r="W125" s="17">
        <f t="shared" si="76"/>
        <v>42.736623376623378</v>
      </c>
      <c r="X125" s="17"/>
    </row>
    <row r="126" spans="1:24" ht="49.9" customHeight="1" x14ac:dyDescent="0.7">
      <c r="A126" s="705" t="s">
        <v>125</v>
      </c>
      <c r="B126" s="705"/>
      <c r="C126" s="705"/>
      <c r="D126" s="705"/>
      <c r="E126" s="705"/>
      <c r="F126" s="705"/>
      <c r="G126" s="705"/>
      <c r="H126" s="19">
        <f t="shared" ref="H126:H130" si="77">F126-0.36</f>
        <v>-0.36</v>
      </c>
      <c r="I126" s="17">
        <f t="shared" ref="I126:I130" si="78">SUM(H126/0.77)</f>
        <v>-0.46753246753246752</v>
      </c>
      <c r="J126" s="17">
        <f t="shared" ref="J126:J130" si="79">SUM(I126+0.36)</f>
        <v>-0.10753246753246753</v>
      </c>
      <c r="K126" s="17"/>
      <c r="L126" s="17"/>
      <c r="N126" s="85"/>
      <c r="O126" s="682" t="s">
        <v>369</v>
      </c>
      <c r="P126" s="683"/>
      <c r="Q126" s="683"/>
      <c r="R126" s="683"/>
      <c r="S126" s="683"/>
      <c r="T126" s="684"/>
      <c r="U126" s="19">
        <f t="shared" si="74"/>
        <v>-0.36</v>
      </c>
      <c r="V126" s="17">
        <f t="shared" si="75"/>
        <v>-0.46753246753246752</v>
      </c>
      <c r="W126" s="17">
        <f t="shared" si="76"/>
        <v>-0.10753246753246753</v>
      </c>
      <c r="X126" s="17"/>
    </row>
    <row r="127" spans="1:24" ht="49.9" customHeight="1" x14ac:dyDescent="0.65">
      <c r="A127" s="81"/>
      <c r="B127" s="682" t="s">
        <v>124</v>
      </c>
      <c r="C127" s="683"/>
      <c r="D127" s="683"/>
      <c r="E127" s="683"/>
      <c r="F127" s="683"/>
      <c r="G127" s="684"/>
      <c r="H127" s="19">
        <f t="shared" si="77"/>
        <v>-0.36</v>
      </c>
      <c r="I127" s="17">
        <f t="shared" si="78"/>
        <v>-0.46753246753246752</v>
      </c>
      <c r="J127" s="17">
        <f t="shared" si="79"/>
        <v>-0.10753246753246753</v>
      </c>
      <c r="K127" s="17"/>
      <c r="L127" s="17"/>
      <c r="N127" s="29">
        <v>4925</v>
      </c>
      <c r="O127" s="28" t="s">
        <v>96</v>
      </c>
      <c r="P127" s="27"/>
      <c r="Q127" s="42"/>
      <c r="R127" s="29"/>
      <c r="S127" s="24">
        <v>34.99</v>
      </c>
      <c r="T127" s="24">
        <f>W127</f>
        <v>45.334025974025977</v>
      </c>
      <c r="U127" s="19">
        <f t="shared" si="74"/>
        <v>34.630000000000003</v>
      </c>
      <c r="V127" s="17">
        <f t="shared" si="75"/>
        <v>44.974025974025977</v>
      </c>
      <c r="W127" s="17">
        <f t="shared" si="76"/>
        <v>45.334025974025977</v>
      </c>
      <c r="X127" s="17"/>
    </row>
    <row r="128" spans="1:24" ht="49.9" customHeight="1" x14ac:dyDescent="0.65">
      <c r="A128" s="29">
        <v>3500</v>
      </c>
      <c r="B128" s="28" t="s">
        <v>95</v>
      </c>
      <c r="C128" s="27"/>
      <c r="D128" s="42"/>
      <c r="F128" s="24">
        <v>31.98</v>
      </c>
      <c r="G128" s="24">
        <f>J128</f>
        <v>41.424935064935063</v>
      </c>
      <c r="H128" s="19">
        <f t="shared" si="77"/>
        <v>31.62</v>
      </c>
      <c r="I128" s="17">
        <f t="shared" si="78"/>
        <v>41.064935064935064</v>
      </c>
      <c r="J128" s="17">
        <f t="shared" si="79"/>
        <v>41.424935064935063</v>
      </c>
      <c r="K128" s="17"/>
      <c r="L128" s="17"/>
      <c r="N128" s="85"/>
      <c r="O128" s="700" t="s">
        <v>323</v>
      </c>
      <c r="P128" s="701"/>
      <c r="Q128" s="701"/>
      <c r="R128" s="701"/>
      <c r="S128" s="701"/>
      <c r="T128" s="702"/>
      <c r="U128" s="19"/>
      <c r="V128" s="17"/>
      <c r="W128" s="17"/>
      <c r="X128" s="17"/>
    </row>
    <row r="129" spans="1:24" ht="49.9" customHeight="1" x14ac:dyDescent="0.65">
      <c r="A129" s="85"/>
      <c r="B129" s="682" t="s">
        <v>123</v>
      </c>
      <c r="C129" s="683"/>
      <c r="D129" s="683"/>
      <c r="E129" s="683"/>
      <c r="F129" s="683"/>
      <c r="G129" s="684"/>
      <c r="H129" s="19">
        <f t="shared" si="77"/>
        <v>-0.36</v>
      </c>
      <c r="I129" s="17">
        <f t="shared" si="78"/>
        <v>-0.46753246753246752</v>
      </c>
      <c r="J129" s="17">
        <f t="shared" si="79"/>
        <v>-0.10753246753246753</v>
      </c>
      <c r="K129" s="17"/>
      <c r="L129" s="17"/>
      <c r="N129" s="29">
        <v>4928</v>
      </c>
      <c r="O129" s="510" t="s">
        <v>51</v>
      </c>
      <c r="P129" s="510"/>
      <c r="Q129" s="510"/>
      <c r="R129" s="29"/>
      <c r="S129" s="24">
        <v>34.99</v>
      </c>
      <c r="T129" s="24">
        <f>W129</f>
        <v>45.334025974025977</v>
      </c>
      <c r="U129" s="19">
        <f>S129-0.36</f>
        <v>34.630000000000003</v>
      </c>
      <c r="V129" s="17">
        <f>SUM(U129/0.77)</f>
        <v>44.974025974025977</v>
      </c>
      <c r="W129" s="17">
        <f>SUM(V129+0.36)</f>
        <v>45.334025974025977</v>
      </c>
      <c r="X129" s="17"/>
    </row>
    <row r="130" spans="1:24" ht="49.9" customHeight="1" x14ac:dyDescent="0.6">
      <c r="A130" s="29">
        <v>3502</v>
      </c>
      <c r="B130" s="28" t="s">
        <v>95</v>
      </c>
      <c r="C130" s="27"/>
      <c r="D130" s="42"/>
      <c r="E130" s="24"/>
      <c r="F130" s="24">
        <v>31.98</v>
      </c>
      <c r="G130" s="24">
        <f>J130</f>
        <v>41.424935064935063</v>
      </c>
      <c r="H130" s="19">
        <f t="shared" si="77"/>
        <v>31.62</v>
      </c>
      <c r="I130" s="17">
        <f t="shared" si="78"/>
        <v>41.064935064935064</v>
      </c>
      <c r="J130" s="17">
        <f t="shared" si="79"/>
        <v>41.424935064935063</v>
      </c>
      <c r="K130" s="17"/>
      <c r="L130" s="17"/>
      <c r="M130" s="14"/>
      <c r="N130" s="707" t="s">
        <v>122</v>
      </c>
      <c r="O130" s="708"/>
      <c r="P130" s="708"/>
      <c r="Q130" s="708"/>
      <c r="R130" s="708"/>
      <c r="S130" s="708"/>
      <c r="T130" s="709"/>
      <c r="U130" s="19"/>
      <c r="V130" s="17"/>
      <c r="W130" s="17"/>
      <c r="X130" s="17"/>
    </row>
    <row r="131" spans="1:24" ht="49.9" customHeight="1" x14ac:dyDescent="0.65">
      <c r="A131" s="281"/>
      <c r="B131" s="570" t="s">
        <v>465</v>
      </c>
      <c r="C131" s="570"/>
      <c r="D131" s="570"/>
      <c r="E131" s="570"/>
      <c r="F131" s="570"/>
      <c r="G131" s="571"/>
      <c r="H131" s="19"/>
      <c r="I131" s="17"/>
      <c r="J131" s="17"/>
      <c r="K131" s="17"/>
      <c r="L131" s="17"/>
      <c r="N131" s="125"/>
      <c r="O131" s="691" t="s">
        <v>120</v>
      </c>
      <c r="P131" s="691"/>
      <c r="Q131" s="691"/>
      <c r="R131" s="691"/>
      <c r="S131" s="691"/>
      <c r="T131" s="692"/>
      <c r="U131" s="19"/>
      <c r="V131" s="17"/>
      <c r="W131" s="17"/>
      <c r="X131" s="17"/>
    </row>
    <row r="132" spans="1:24" ht="49.9" customHeight="1" x14ac:dyDescent="0.6">
      <c r="A132" s="75">
        <v>3504</v>
      </c>
      <c r="B132" s="73" t="s">
        <v>109</v>
      </c>
      <c r="C132" s="73"/>
      <c r="D132" s="282"/>
      <c r="E132" s="71"/>
      <c r="F132" s="71">
        <v>28.98</v>
      </c>
      <c r="G132" s="71">
        <f>J132</f>
        <v>37.528831168831168</v>
      </c>
      <c r="H132" s="19">
        <f>F132-0.36</f>
        <v>28.62</v>
      </c>
      <c r="I132" s="17">
        <f t="shared" ref="I132" si="80">SUM(H132/0.77)</f>
        <v>37.168831168831169</v>
      </c>
      <c r="J132" s="17">
        <f t="shared" ref="J132" si="81">SUM(I132+0.36)</f>
        <v>37.528831168831168</v>
      </c>
      <c r="K132" s="17"/>
      <c r="L132" s="17"/>
      <c r="N132" s="29">
        <v>4502</v>
      </c>
      <c r="O132" s="510" t="s">
        <v>51</v>
      </c>
      <c r="P132" s="510"/>
      <c r="Q132" s="518"/>
      <c r="R132" s="122"/>
      <c r="S132" s="24">
        <v>30.99</v>
      </c>
      <c r="T132" s="24">
        <f>W132</f>
        <v>40.139220779220778</v>
      </c>
      <c r="U132" s="19">
        <f>S132-0.36</f>
        <v>30.63</v>
      </c>
      <c r="V132" s="17">
        <f>SUM(U132/0.77)</f>
        <v>39.779220779220779</v>
      </c>
      <c r="W132" s="17">
        <f>SUM(V132+0.36)</f>
        <v>40.139220779220778</v>
      </c>
      <c r="X132" s="17"/>
    </row>
    <row r="133" spans="1:24" ht="49.9" customHeight="1" x14ac:dyDescent="0.7">
      <c r="A133" s="697" t="s">
        <v>121</v>
      </c>
      <c r="B133" s="698"/>
      <c r="C133" s="698"/>
      <c r="D133" s="698"/>
      <c r="E133" s="698"/>
      <c r="F133" s="698"/>
      <c r="G133" s="699"/>
      <c r="H133" s="19"/>
      <c r="I133" s="17"/>
      <c r="J133" s="17"/>
      <c r="K133" s="17"/>
      <c r="L133" s="17"/>
      <c r="N133" s="85"/>
      <c r="O133" s="700" t="s">
        <v>118</v>
      </c>
      <c r="P133" s="701"/>
      <c r="Q133" s="701"/>
      <c r="R133" s="701"/>
      <c r="S133" s="701"/>
      <c r="T133" s="702"/>
      <c r="U133" s="19"/>
      <c r="V133" s="17"/>
      <c r="W133" s="17"/>
      <c r="X133" s="17"/>
    </row>
    <row r="134" spans="1:24" ht="49.9" customHeight="1" x14ac:dyDescent="0.65">
      <c r="A134" s="76"/>
      <c r="B134" s="693" t="s">
        <v>119</v>
      </c>
      <c r="C134" s="694"/>
      <c r="D134" s="694"/>
      <c r="E134" s="694"/>
      <c r="F134" s="694"/>
      <c r="G134" s="695"/>
      <c r="H134" s="19"/>
      <c r="I134" s="17"/>
      <c r="J134" s="17"/>
      <c r="K134" s="17"/>
      <c r="L134" s="17"/>
      <c r="N134" s="29">
        <v>4503</v>
      </c>
      <c r="O134" s="510" t="s">
        <v>51</v>
      </c>
      <c r="P134" s="510"/>
      <c r="Q134" s="518"/>
      <c r="R134" s="122"/>
      <c r="S134" s="24">
        <v>30.99</v>
      </c>
      <c r="T134" s="24">
        <f>W134</f>
        <v>40.139220779220778</v>
      </c>
      <c r="U134" s="19">
        <f>S134-0.36</f>
        <v>30.63</v>
      </c>
      <c r="V134" s="17">
        <f>SUM(U134/0.77)</f>
        <v>39.779220779220779</v>
      </c>
      <c r="W134" s="17">
        <f>SUM(V134+0.36)</f>
        <v>40.139220779220778</v>
      </c>
      <c r="X134" s="17"/>
    </row>
    <row r="135" spans="1:24" ht="49.9" customHeight="1" x14ac:dyDescent="0.65">
      <c r="A135" s="29">
        <v>4700</v>
      </c>
      <c r="B135" s="28" t="s">
        <v>29</v>
      </c>
      <c r="C135" s="27"/>
      <c r="D135" s="42"/>
      <c r="E135" s="24"/>
      <c r="F135" s="24">
        <v>30.98</v>
      </c>
      <c r="G135" s="54">
        <f>J135</f>
        <v>40.126233766233767</v>
      </c>
      <c r="H135" s="19">
        <f>F135-0.36</f>
        <v>30.62</v>
      </c>
      <c r="I135" s="17">
        <f>SUM(H135/0.77)</f>
        <v>39.766233766233768</v>
      </c>
      <c r="J135" s="17">
        <f>SUM(I135+0.36)</f>
        <v>40.126233766233767</v>
      </c>
      <c r="K135" s="17"/>
      <c r="L135" s="17"/>
      <c r="N135" s="85"/>
      <c r="O135" s="569" t="s">
        <v>117</v>
      </c>
      <c r="P135" s="570"/>
      <c r="Q135" s="570"/>
      <c r="R135" s="570"/>
      <c r="S135" s="570"/>
      <c r="T135" s="571"/>
      <c r="U135" s="19"/>
      <c r="V135" s="17"/>
      <c r="W135" s="17"/>
      <c r="X135" s="17"/>
    </row>
    <row r="136" spans="1:24" ht="49.9" customHeight="1" x14ac:dyDescent="0.65">
      <c r="A136" s="76"/>
      <c r="B136" s="700" t="s">
        <v>402</v>
      </c>
      <c r="C136" s="701"/>
      <c r="D136" s="701"/>
      <c r="E136" s="701"/>
      <c r="F136" s="701"/>
      <c r="G136" s="702"/>
      <c r="H136" s="19">
        <f>F136-0.36</f>
        <v>-0.36</v>
      </c>
      <c r="I136" s="17">
        <f>SUM(H136/0.77)</f>
        <v>-0.46753246753246752</v>
      </c>
      <c r="J136" s="17">
        <f>SUM(I136+0.36)</f>
        <v>-0.10753246753246753</v>
      </c>
      <c r="K136" s="17"/>
      <c r="L136" s="17"/>
      <c r="N136" s="29">
        <v>4504</v>
      </c>
      <c r="O136" s="510" t="s">
        <v>51</v>
      </c>
      <c r="P136" s="510"/>
      <c r="Q136" s="518"/>
      <c r="R136" s="122"/>
      <c r="S136" s="24">
        <v>34.49</v>
      </c>
      <c r="T136" s="24">
        <f>W136</f>
        <v>44.684675324675325</v>
      </c>
      <c r="U136" s="19">
        <f>S136-0.36</f>
        <v>34.130000000000003</v>
      </c>
      <c r="V136" s="17">
        <f>SUM(U136/0.77)</f>
        <v>44.324675324675326</v>
      </c>
      <c r="W136" s="17">
        <f>SUM(V136+0.36)</f>
        <v>44.684675324675325</v>
      </c>
      <c r="X136" s="17"/>
    </row>
    <row r="137" spans="1:24" ht="49.9" customHeight="1" x14ac:dyDescent="0.65">
      <c r="A137" s="29">
        <v>4771</v>
      </c>
      <c r="B137" s="28" t="s">
        <v>29</v>
      </c>
      <c r="C137" s="27"/>
      <c r="D137" s="69"/>
      <c r="E137" s="24"/>
      <c r="F137" s="24">
        <v>30.98</v>
      </c>
      <c r="G137" s="24">
        <f>J137</f>
        <v>40.126233766233767</v>
      </c>
      <c r="H137" s="19">
        <f>F137-0.36</f>
        <v>30.62</v>
      </c>
      <c r="I137" s="17">
        <f>SUM(H137/0.77)</f>
        <v>39.766233766233768</v>
      </c>
      <c r="J137" s="17">
        <f>SUM(I137+0.36)</f>
        <v>40.126233766233767</v>
      </c>
      <c r="K137" s="17"/>
      <c r="L137" s="17"/>
      <c r="N137" s="85"/>
      <c r="O137" s="569" t="s">
        <v>116</v>
      </c>
      <c r="P137" s="570"/>
      <c r="Q137" s="570"/>
      <c r="R137" s="570"/>
      <c r="S137" s="570"/>
      <c r="T137" s="571"/>
      <c r="U137" s="19"/>
      <c r="V137" s="17"/>
      <c r="W137" s="17"/>
      <c r="X137" s="17"/>
    </row>
    <row r="138" spans="1:24" ht="49.9" customHeight="1" x14ac:dyDescent="0.7">
      <c r="A138" s="725" t="s">
        <v>112</v>
      </c>
      <c r="B138" s="726"/>
      <c r="C138" s="726"/>
      <c r="D138" s="726"/>
      <c r="E138" s="726"/>
      <c r="F138" s="726"/>
      <c r="G138" s="727"/>
      <c r="H138" s="19"/>
      <c r="I138" s="17"/>
      <c r="J138" s="17"/>
      <c r="K138" s="17"/>
      <c r="L138" s="17"/>
      <c r="N138" s="29">
        <v>4505</v>
      </c>
      <c r="O138" s="510" t="s">
        <v>115</v>
      </c>
      <c r="P138" s="510"/>
      <c r="Q138" s="518"/>
      <c r="R138" s="122"/>
      <c r="S138" s="24">
        <v>48.99</v>
      </c>
      <c r="T138" s="24">
        <f>W138</f>
        <v>63.515844155844157</v>
      </c>
      <c r="U138" s="19">
        <f>S138-0.36</f>
        <v>48.63</v>
      </c>
      <c r="V138" s="17">
        <f>SUM(U138/0.77)</f>
        <v>63.155844155844157</v>
      </c>
      <c r="W138" s="17">
        <f>SUM(V138+0.36)</f>
        <v>63.515844155844157</v>
      </c>
      <c r="X138" s="17"/>
    </row>
    <row r="139" spans="1:24" ht="49.9" customHeight="1" x14ac:dyDescent="0.65">
      <c r="A139" s="83"/>
      <c r="B139" s="701" t="s">
        <v>111</v>
      </c>
      <c r="C139" s="701"/>
      <c r="D139" s="701"/>
      <c r="E139" s="701"/>
      <c r="F139" s="701"/>
      <c r="G139" s="702"/>
      <c r="H139" s="19"/>
      <c r="I139" s="17"/>
      <c r="J139" s="17"/>
      <c r="K139" s="17"/>
      <c r="L139" s="17"/>
      <c r="N139" s="280"/>
      <c r="O139" s="514" t="s">
        <v>627</v>
      </c>
      <c r="P139" s="514"/>
      <c r="Q139" s="514"/>
      <c r="R139" s="514"/>
      <c r="S139" s="514"/>
      <c r="T139" s="515"/>
      <c r="U139" s="19"/>
      <c r="V139" s="17"/>
      <c r="W139" s="17"/>
      <c r="X139" s="17"/>
    </row>
    <row r="140" spans="1:24" ht="49.9" customHeight="1" x14ac:dyDescent="0.6">
      <c r="A140" s="29">
        <v>1175</v>
      </c>
      <c r="B140" s="28" t="s">
        <v>95</v>
      </c>
      <c r="C140" s="27"/>
      <c r="D140" s="41"/>
      <c r="E140" s="24"/>
      <c r="F140" s="24">
        <v>28.25</v>
      </c>
      <c r="G140" s="54">
        <f>J140</f>
        <v>36.58077922077922</v>
      </c>
      <c r="H140" s="19">
        <f>F140-0.36</f>
        <v>27.89</v>
      </c>
      <c r="I140" s="17">
        <f>SUM(H140/0.77)</f>
        <v>36.220779220779221</v>
      </c>
      <c r="J140" s="17">
        <f>SUM(I140+0.36)</f>
        <v>36.58077922077922</v>
      </c>
      <c r="L140" s="17"/>
      <c r="N140" s="29">
        <v>4506</v>
      </c>
      <c r="O140" s="366" t="s">
        <v>51</v>
      </c>
      <c r="P140" s="366"/>
      <c r="Q140" s="366"/>
      <c r="R140" s="24"/>
      <c r="S140" s="24">
        <v>34.49</v>
      </c>
      <c r="T140" s="24">
        <f>W140</f>
        <v>44.684675324675325</v>
      </c>
      <c r="U140" s="19">
        <f>S140-0.36</f>
        <v>34.130000000000003</v>
      </c>
      <c r="V140" s="17">
        <f>SUM(U140/0.77)</f>
        <v>44.324675324675326</v>
      </c>
      <c r="W140" s="17">
        <f>SUM(V140+0.36)</f>
        <v>44.684675324675325</v>
      </c>
      <c r="X140" s="17"/>
    </row>
    <row r="141" spans="1:24" ht="49.9" customHeight="1" x14ac:dyDescent="0.6">
      <c r="A141" s="29">
        <v>1190</v>
      </c>
      <c r="B141" s="28" t="s">
        <v>109</v>
      </c>
      <c r="C141" s="27"/>
      <c r="D141" s="42"/>
      <c r="E141" s="24">
        <v>3</v>
      </c>
      <c r="F141" s="24">
        <v>22.98</v>
      </c>
      <c r="G141" s="54">
        <f>J141</f>
        <v>29.736623376623378</v>
      </c>
      <c r="H141" s="19">
        <f>F141-0.36</f>
        <v>22.62</v>
      </c>
      <c r="I141" s="17">
        <f>SUM(H141/0.77)</f>
        <v>29.376623376623378</v>
      </c>
      <c r="J141" s="17">
        <f>SUM(I141+0.36)</f>
        <v>29.736623376623378</v>
      </c>
      <c r="L141" s="14"/>
      <c r="N141" s="707" t="s">
        <v>114</v>
      </c>
      <c r="O141" s="708"/>
      <c r="P141" s="708"/>
      <c r="Q141" s="708"/>
      <c r="R141" s="708"/>
      <c r="S141" s="708"/>
      <c r="T141" s="709"/>
      <c r="X141" s="17"/>
    </row>
    <row r="142" spans="1:24" ht="49.9" customHeight="1" x14ac:dyDescent="0.65">
      <c r="A142" s="29">
        <v>1179</v>
      </c>
      <c r="B142" s="28" t="s">
        <v>42</v>
      </c>
      <c r="C142" s="27"/>
      <c r="D142" s="42"/>
      <c r="E142" s="24" t="s">
        <v>45</v>
      </c>
      <c r="F142" s="24">
        <v>20.9</v>
      </c>
      <c r="G142" s="54">
        <f>J142</f>
        <v>27.035324675324674</v>
      </c>
      <c r="H142" s="19">
        <f>F142-0.36</f>
        <v>20.54</v>
      </c>
      <c r="I142" s="17">
        <f>SUM(H142/0.77)</f>
        <v>26.675324675324674</v>
      </c>
      <c r="J142" s="17">
        <f>SUM(I142+0.36)</f>
        <v>27.035324675324674</v>
      </c>
      <c r="K142" s="13"/>
      <c r="L142" s="17"/>
      <c r="N142" s="124"/>
      <c r="O142" s="690" t="s">
        <v>370</v>
      </c>
      <c r="P142" s="691"/>
      <c r="Q142" s="691"/>
      <c r="R142" s="691"/>
      <c r="S142" s="691"/>
      <c r="T142" s="692"/>
      <c r="X142" s="17"/>
    </row>
    <row r="143" spans="1:24" ht="49.9" customHeight="1" x14ac:dyDescent="0.7">
      <c r="A143" s="697" t="s">
        <v>107</v>
      </c>
      <c r="B143" s="698"/>
      <c r="C143" s="698"/>
      <c r="D143" s="698"/>
      <c r="E143" s="698"/>
      <c r="F143" s="698"/>
      <c r="G143" s="699"/>
      <c r="H143" s="19">
        <f t="shared" ref="H143:H147" si="82">F143-0.36</f>
        <v>-0.36</v>
      </c>
      <c r="I143" s="17">
        <f t="shared" ref="I143:I156" si="83">SUM(H143/0.77)</f>
        <v>-0.46753246753246752</v>
      </c>
      <c r="J143" s="17">
        <f t="shared" ref="J143:J147" si="84">SUM(I143+0.36)</f>
        <v>-0.10753246753246753</v>
      </c>
      <c r="K143" s="13"/>
      <c r="L143" s="17"/>
      <c r="N143" s="29">
        <v>4696</v>
      </c>
      <c r="O143" s="27" t="s">
        <v>101</v>
      </c>
      <c r="P143" s="27"/>
      <c r="Q143" s="42"/>
      <c r="R143" s="122"/>
      <c r="S143" s="24">
        <v>46</v>
      </c>
      <c r="T143" s="24">
        <f>W143</f>
        <v>59.632727272727273</v>
      </c>
      <c r="U143" s="19">
        <f>S143-0.36</f>
        <v>45.64</v>
      </c>
      <c r="V143" s="17">
        <f>SUM(U143/0.77)</f>
        <v>59.272727272727273</v>
      </c>
      <c r="W143" s="17">
        <f>SUM(V143+0.36)</f>
        <v>59.632727272727273</v>
      </c>
      <c r="X143" s="17"/>
    </row>
    <row r="144" spans="1:24" ht="49.9" customHeight="1" x14ac:dyDescent="0.65">
      <c r="A144" s="81"/>
      <c r="B144" s="339" t="s">
        <v>367</v>
      </c>
      <c r="C144" s="33"/>
      <c r="D144" s="32"/>
      <c r="E144" s="543"/>
      <c r="F144" s="543"/>
      <c r="G144" s="543"/>
      <c r="H144" s="19">
        <f t="shared" si="82"/>
        <v>-0.36</v>
      </c>
      <c r="I144" s="17">
        <f t="shared" si="83"/>
        <v>-0.46753246753246752</v>
      </c>
      <c r="J144" s="17">
        <f t="shared" si="84"/>
        <v>-0.10753246753246753</v>
      </c>
      <c r="L144" s="17"/>
      <c r="N144" s="85"/>
      <c r="O144" s="513" t="s">
        <v>396</v>
      </c>
      <c r="P144" s="514"/>
      <c r="Q144" s="514"/>
      <c r="R144" s="514"/>
      <c r="S144" s="514"/>
      <c r="T144" s="515"/>
      <c r="U144" s="19"/>
      <c r="V144" s="17"/>
      <c r="W144" s="17"/>
      <c r="X144" s="17"/>
    </row>
    <row r="145" spans="1:24" ht="49.9" customHeight="1" x14ac:dyDescent="0.6">
      <c r="A145" s="29">
        <v>3001</v>
      </c>
      <c r="B145" s="28" t="s">
        <v>95</v>
      </c>
      <c r="C145" s="27"/>
      <c r="D145" s="42"/>
      <c r="E145" s="24"/>
      <c r="F145" s="24">
        <v>23.95</v>
      </c>
      <c r="G145" s="54">
        <f>J145</f>
        <v>30.996363636363636</v>
      </c>
      <c r="H145" s="19">
        <f t="shared" si="82"/>
        <v>23.59</v>
      </c>
      <c r="I145" s="17">
        <f t="shared" si="83"/>
        <v>30.636363636363637</v>
      </c>
      <c r="J145" s="17">
        <f t="shared" si="84"/>
        <v>30.996363636363636</v>
      </c>
      <c r="K145" s="17"/>
      <c r="L145" s="17"/>
      <c r="N145" s="29">
        <v>4688</v>
      </c>
      <c r="O145" s="27" t="s">
        <v>101</v>
      </c>
      <c r="P145" s="27"/>
      <c r="Q145" s="364"/>
      <c r="R145" s="122"/>
      <c r="S145" s="24">
        <v>69.989999999999995</v>
      </c>
      <c r="T145" s="24">
        <f>W145</f>
        <v>90.788571428571416</v>
      </c>
      <c r="U145" s="19">
        <f>S145-0.36</f>
        <v>69.63</v>
      </c>
      <c r="V145" s="17">
        <f>SUM(U145/0.77)</f>
        <v>90.428571428571416</v>
      </c>
      <c r="W145" s="17">
        <f>SUM(V145+0.36)</f>
        <v>90.788571428571416</v>
      </c>
      <c r="X145" s="17"/>
    </row>
    <row r="146" spans="1:24" ht="49.9" customHeight="1" x14ac:dyDescent="0.6">
      <c r="A146" s="29">
        <v>3004</v>
      </c>
      <c r="B146" s="28" t="s">
        <v>104</v>
      </c>
      <c r="C146" s="27"/>
      <c r="D146" s="42"/>
      <c r="E146" s="25"/>
      <c r="F146" s="24">
        <v>25.93</v>
      </c>
      <c r="G146" s="54">
        <f>J146</f>
        <v>33.567792207792209</v>
      </c>
      <c r="H146" s="19">
        <f t="shared" si="82"/>
        <v>25.57</v>
      </c>
      <c r="I146" s="17">
        <f t="shared" si="83"/>
        <v>33.20779220779221</v>
      </c>
      <c r="J146" s="17">
        <f t="shared" si="84"/>
        <v>33.567792207792209</v>
      </c>
      <c r="K146" s="17"/>
      <c r="L146" s="17"/>
      <c r="N146" s="85"/>
      <c r="O146" s="513" t="s">
        <v>476</v>
      </c>
      <c r="P146" s="514"/>
      <c r="Q146" s="514"/>
      <c r="R146" s="514"/>
      <c r="S146" s="514"/>
      <c r="T146" s="515"/>
      <c r="U146" s="19"/>
      <c r="V146" s="17"/>
      <c r="W146" s="17"/>
      <c r="X146" s="17"/>
    </row>
    <row r="147" spans="1:24" ht="49.9" customHeight="1" x14ac:dyDescent="0.6">
      <c r="A147" s="29">
        <v>3006</v>
      </c>
      <c r="B147" s="28" t="s">
        <v>84</v>
      </c>
      <c r="C147" s="27"/>
      <c r="D147" s="42"/>
      <c r="E147" s="24">
        <v>2</v>
      </c>
      <c r="F147" s="54">
        <v>16.989999999999998</v>
      </c>
      <c r="G147" s="54">
        <f>J147</f>
        <v>21.957402597402595</v>
      </c>
      <c r="H147" s="19">
        <f t="shared" si="82"/>
        <v>16.63</v>
      </c>
      <c r="I147" s="17">
        <f t="shared" si="83"/>
        <v>21.597402597402596</v>
      </c>
      <c r="J147" s="17">
        <f t="shared" si="84"/>
        <v>21.957402597402595</v>
      </c>
      <c r="K147" s="17"/>
      <c r="L147" s="17"/>
      <c r="N147" s="29">
        <v>4687</v>
      </c>
      <c r="O147" s="27" t="s">
        <v>101</v>
      </c>
      <c r="P147" s="27"/>
      <c r="Q147" s="402"/>
      <c r="R147" s="122"/>
      <c r="S147" s="24">
        <v>69.989999999999995</v>
      </c>
      <c r="T147" s="24">
        <f>W147</f>
        <v>90.788571428571416</v>
      </c>
      <c r="U147" s="19">
        <f>S147-0.36</f>
        <v>69.63</v>
      </c>
      <c r="V147" s="17">
        <f>SUM(U147/0.77)</f>
        <v>90.428571428571416</v>
      </c>
      <c r="W147" s="17">
        <f>SUM(V147+0.36)</f>
        <v>90.788571428571416</v>
      </c>
      <c r="X147" s="17"/>
    </row>
    <row r="148" spans="1:24" ht="49.9" customHeight="1" x14ac:dyDescent="0.65">
      <c r="A148" s="29">
        <v>3009</v>
      </c>
      <c r="B148" s="28" t="s">
        <v>63</v>
      </c>
      <c r="C148" s="27"/>
      <c r="D148" s="42"/>
      <c r="E148" s="29"/>
      <c r="F148" s="24">
        <v>25.55</v>
      </c>
      <c r="G148" s="54">
        <f>J148</f>
        <v>33.113116883116881</v>
      </c>
      <c r="H148" s="19">
        <f>F148-0.23</f>
        <v>25.32</v>
      </c>
      <c r="I148" s="17">
        <f t="shared" si="83"/>
        <v>32.883116883116884</v>
      </c>
      <c r="J148" s="17">
        <f>SUM(I148+0.23)</f>
        <v>33.113116883116881</v>
      </c>
      <c r="K148" s="17"/>
      <c r="L148" s="17"/>
      <c r="N148" s="289"/>
      <c r="O148" s="570" t="s">
        <v>424</v>
      </c>
      <c r="P148" s="570"/>
      <c r="Q148" s="570"/>
      <c r="R148" s="570"/>
      <c r="S148" s="570"/>
      <c r="T148" s="571"/>
      <c r="U148" s="19"/>
      <c r="V148" s="17"/>
      <c r="W148" s="17"/>
      <c r="X148" s="17"/>
    </row>
    <row r="149" spans="1:24" ht="49.9" customHeight="1" x14ac:dyDescent="0.65">
      <c r="A149" s="85"/>
      <c r="B149" s="569" t="s">
        <v>582</v>
      </c>
      <c r="C149" s="570"/>
      <c r="D149" s="570"/>
      <c r="E149" s="570"/>
      <c r="F149" s="570"/>
      <c r="G149" s="571"/>
      <c r="H149" s="19"/>
      <c r="I149" s="17"/>
      <c r="J149" s="17"/>
      <c r="K149" s="17"/>
      <c r="L149" s="17"/>
      <c r="N149" s="29">
        <v>4693</v>
      </c>
      <c r="O149" s="27" t="s">
        <v>101</v>
      </c>
      <c r="P149" s="27"/>
      <c r="Q149" s="69"/>
      <c r="R149" s="122"/>
      <c r="S149" s="24">
        <v>49</v>
      </c>
      <c r="T149" s="24">
        <f>W149</f>
        <v>63.528831168831168</v>
      </c>
      <c r="U149" s="19">
        <f>S149-0.36</f>
        <v>48.64</v>
      </c>
      <c r="V149" s="17">
        <f>SUM(U149/0.77)</f>
        <v>63.168831168831169</v>
      </c>
      <c r="W149" s="17">
        <f>SUM(V149+0.36)</f>
        <v>63.528831168831168</v>
      </c>
      <c r="X149" s="17"/>
    </row>
    <row r="150" spans="1:24" ht="49.9" customHeight="1" x14ac:dyDescent="0.7">
      <c r="A150" s="29"/>
      <c r="B150" s="28" t="s">
        <v>95</v>
      </c>
      <c r="C150" s="27"/>
      <c r="D150" s="42"/>
      <c r="E150" s="29"/>
      <c r="F150" s="24">
        <v>28.25</v>
      </c>
      <c r="G150" s="54">
        <f t="shared" ref="G150" si="85">J150</f>
        <v>36.58077922077922</v>
      </c>
      <c r="H150" s="19">
        <f t="shared" ref="H150" si="86">F150-0.36</f>
        <v>27.89</v>
      </c>
      <c r="I150" s="17">
        <f t="shared" ref="I150" si="87">SUM(H150/0.77)</f>
        <v>36.220779220779221</v>
      </c>
      <c r="J150" s="17">
        <f t="shared" ref="J150" si="88">SUM(I150+0.36)</f>
        <v>36.58077922077922</v>
      </c>
      <c r="K150" s="17"/>
      <c r="L150" s="17"/>
      <c r="N150" s="644" t="s">
        <v>110</v>
      </c>
      <c r="O150" s="645"/>
      <c r="P150" s="645"/>
      <c r="Q150" s="645"/>
      <c r="R150" s="645"/>
      <c r="S150" s="645"/>
      <c r="T150" s="646"/>
      <c r="U150" s="19"/>
      <c r="V150" s="17"/>
      <c r="W150" s="17"/>
      <c r="X150" s="17"/>
    </row>
    <row r="151" spans="1:24" ht="49.9" customHeight="1" x14ac:dyDescent="0.65">
      <c r="A151" s="81"/>
      <c r="B151" s="339" t="s">
        <v>103</v>
      </c>
      <c r="C151" s="33"/>
      <c r="D151" s="32"/>
      <c r="E151" s="543"/>
      <c r="F151" s="543"/>
      <c r="G151" s="543"/>
      <c r="H151" s="19">
        <f t="shared" ref="H151:H156" si="89">F151-0.36</f>
        <v>-0.36</v>
      </c>
      <c r="I151" s="17">
        <f t="shared" si="83"/>
        <v>-0.46753246753246752</v>
      </c>
      <c r="J151" s="17">
        <f t="shared" ref="J151:J156" si="90">SUM(I151+0.36)</f>
        <v>-0.10753246753246753</v>
      </c>
      <c r="K151" s="17"/>
      <c r="L151" s="17"/>
      <c r="N151" s="78"/>
      <c r="O151" s="694" t="s">
        <v>371</v>
      </c>
      <c r="P151" s="694"/>
      <c r="Q151" s="694"/>
      <c r="R151" s="694"/>
      <c r="S151" s="694"/>
      <c r="T151" s="695"/>
      <c r="U151" s="19" t="e">
        <f>O151-0.36</f>
        <v>#VALUE!</v>
      </c>
      <c r="V151" s="17" t="e">
        <f t="shared" ref="V151:V159" si="91">SUM(U151/0.77)</f>
        <v>#VALUE!</v>
      </c>
      <c r="W151" s="17" t="e">
        <f t="shared" ref="W151:W159" si="92">SUM(V151+0.36)</f>
        <v>#VALUE!</v>
      </c>
      <c r="X151" s="17"/>
    </row>
    <row r="152" spans="1:24" ht="49.9" customHeight="1" x14ac:dyDescent="0.6">
      <c r="A152" s="29">
        <v>3011</v>
      </c>
      <c r="B152" s="28" t="s">
        <v>95</v>
      </c>
      <c r="C152" s="27"/>
      <c r="D152" s="42"/>
      <c r="E152" s="24"/>
      <c r="F152" s="24">
        <v>23.95</v>
      </c>
      <c r="G152" s="54">
        <f>J152</f>
        <v>30.996363636363636</v>
      </c>
      <c r="H152" s="19">
        <f t="shared" si="89"/>
        <v>23.59</v>
      </c>
      <c r="I152" s="17">
        <f t="shared" si="83"/>
        <v>30.636363636363637</v>
      </c>
      <c r="J152" s="17">
        <f t="shared" si="90"/>
        <v>30.996363636363636</v>
      </c>
      <c r="K152" s="17"/>
      <c r="L152" s="17"/>
      <c r="N152" s="29">
        <v>4600</v>
      </c>
      <c r="O152" s="27" t="s">
        <v>51</v>
      </c>
      <c r="P152" s="27"/>
      <c r="Q152" s="42"/>
      <c r="R152" s="24"/>
      <c r="S152" s="24">
        <v>30.99</v>
      </c>
      <c r="T152" s="54">
        <f>W152</f>
        <v>40.139220779220778</v>
      </c>
      <c r="U152" s="19">
        <f>S152-0.36</f>
        <v>30.63</v>
      </c>
      <c r="V152" s="17">
        <f t="shared" si="91"/>
        <v>39.779220779220779</v>
      </c>
      <c r="W152" s="17">
        <f t="shared" si="92"/>
        <v>40.139220779220778</v>
      </c>
      <c r="X152" s="17"/>
    </row>
    <row r="153" spans="1:24" ht="49.9" customHeight="1" x14ac:dyDescent="0.65">
      <c r="A153" s="29">
        <v>3016</v>
      </c>
      <c r="B153" s="28" t="s">
        <v>84</v>
      </c>
      <c r="C153" s="27"/>
      <c r="D153" s="42"/>
      <c r="E153" s="24">
        <v>2</v>
      </c>
      <c r="F153" s="54">
        <v>16.989999999999998</v>
      </c>
      <c r="G153" s="54">
        <f>J153</f>
        <v>21.957402597402595</v>
      </c>
      <c r="H153" s="19">
        <f t="shared" si="89"/>
        <v>16.63</v>
      </c>
      <c r="I153" s="17">
        <f t="shared" si="83"/>
        <v>21.597402597402596</v>
      </c>
      <c r="J153" s="17">
        <f t="shared" si="90"/>
        <v>21.957402597402595</v>
      </c>
      <c r="K153" s="17"/>
      <c r="L153" s="17"/>
      <c r="N153" s="297"/>
      <c r="O153" s="693" t="s">
        <v>108</v>
      </c>
      <c r="P153" s="694"/>
      <c r="Q153" s="694"/>
      <c r="R153" s="694"/>
      <c r="S153" s="694"/>
      <c r="T153" s="695"/>
      <c r="U153" s="19" t="e">
        <f>O153-0.36</f>
        <v>#VALUE!</v>
      </c>
      <c r="V153" s="17" t="e">
        <f t="shared" si="91"/>
        <v>#VALUE!</v>
      </c>
      <c r="W153" s="17" t="e">
        <f t="shared" si="92"/>
        <v>#VALUE!</v>
      </c>
      <c r="X153" s="17"/>
    </row>
    <row r="154" spans="1:24" ht="49.9" customHeight="1" x14ac:dyDescent="0.65">
      <c r="A154" s="81"/>
      <c r="B154" s="339" t="s">
        <v>99</v>
      </c>
      <c r="C154" s="33"/>
      <c r="D154" s="32"/>
      <c r="E154" s="543"/>
      <c r="F154" s="543"/>
      <c r="G154" s="543"/>
      <c r="H154" s="19">
        <f t="shared" si="89"/>
        <v>-0.36</v>
      </c>
      <c r="I154" s="17">
        <f t="shared" si="83"/>
        <v>-0.46753246753246752</v>
      </c>
      <c r="J154" s="17">
        <f t="shared" si="90"/>
        <v>-0.10753246753246753</v>
      </c>
      <c r="K154" s="17"/>
      <c r="L154" s="17"/>
      <c r="N154" s="29">
        <v>4620</v>
      </c>
      <c r="O154" s="27" t="s">
        <v>51</v>
      </c>
      <c r="P154" s="27"/>
      <c r="Q154" s="42"/>
      <c r="R154" s="24"/>
      <c r="S154" s="24">
        <v>30.99</v>
      </c>
      <c r="T154" s="54">
        <f>W154</f>
        <v>40.139220779220778</v>
      </c>
      <c r="U154" s="19">
        <f>S154-0.36</f>
        <v>30.63</v>
      </c>
      <c r="V154" s="17">
        <f t="shared" si="91"/>
        <v>39.779220779220779</v>
      </c>
      <c r="W154" s="17">
        <f t="shared" si="92"/>
        <v>40.139220779220778</v>
      </c>
      <c r="X154" s="17"/>
    </row>
    <row r="155" spans="1:24" ht="49.9" customHeight="1" x14ac:dyDescent="0.6">
      <c r="A155" s="29">
        <v>3021</v>
      </c>
      <c r="B155" s="28" t="s">
        <v>95</v>
      </c>
      <c r="C155" s="27"/>
      <c r="D155" s="42"/>
      <c r="E155" s="24"/>
      <c r="F155" s="24">
        <v>23.95</v>
      </c>
      <c r="G155" s="54">
        <f>J155</f>
        <v>30.996363636363636</v>
      </c>
      <c r="H155" s="19">
        <f t="shared" si="89"/>
        <v>23.59</v>
      </c>
      <c r="I155" s="17">
        <f t="shared" si="83"/>
        <v>30.636363636363637</v>
      </c>
      <c r="J155" s="17">
        <f t="shared" si="90"/>
        <v>30.996363636363636</v>
      </c>
      <c r="N155" s="29">
        <v>4622</v>
      </c>
      <c r="O155" s="27" t="s">
        <v>101</v>
      </c>
      <c r="P155" s="27"/>
      <c r="Q155" s="69"/>
      <c r="R155" s="24"/>
      <c r="S155" s="69">
        <v>44.99</v>
      </c>
      <c r="T155" s="346">
        <f>W155</f>
        <v>58.321038961038965</v>
      </c>
      <c r="U155" s="19">
        <f>S155-0.36</f>
        <v>44.63</v>
      </c>
      <c r="V155" s="17">
        <f>SUM(U155/0.77)</f>
        <v>57.961038961038966</v>
      </c>
      <c r="W155" s="17">
        <f>SUM(V155+0.36)</f>
        <v>58.321038961038965</v>
      </c>
      <c r="X155" s="17"/>
    </row>
    <row r="156" spans="1:24" ht="49.9" customHeight="1" x14ac:dyDescent="0.65">
      <c r="A156" s="29">
        <v>3027</v>
      </c>
      <c r="B156" s="28" t="s">
        <v>40</v>
      </c>
      <c r="C156" s="27"/>
      <c r="D156" s="372"/>
      <c r="E156" s="24"/>
      <c r="F156" s="54">
        <v>19.98</v>
      </c>
      <c r="G156" s="54">
        <f>J156</f>
        <v>25.840519480519479</v>
      </c>
      <c r="H156" s="19">
        <f t="shared" si="89"/>
        <v>19.62</v>
      </c>
      <c r="I156" s="17">
        <f t="shared" si="83"/>
        <v>25.480519480519479</v>
      </c>
      <c r="J156" s="17">
        <f t="shared" si="90"/>
        <v>25.840519480519479</v>
      </c>
      <c r="K156" s="17"/>
      <c r="N156" s="297"/>
      <c r="O156" s="693" t="s">
        <v>372</v>
      </c>
      <c r="P156" s="694"/>
      <c r="Q156" s="694"/>
      <c r="R156" s="694"/>
      <c r="S156" s="694"/>
      <c r="T156" s="695"/>
      <c r="U156" s="19" t="e">
        <f>O156-0.36</f>
        <v>#VALUE!</v>
      </c>
      <c r="V156" s="17" t="e">
        <f t="shared" si="91"/>
        <v>#VALUE!</v>
      </c>
      <c r="W156" s="17" t="e">
        <f t="shared" si="92"/>
        <v>#VALUE!</v>
      </c>
      <c r="X156" s="17"/>
    </row>
    <row r="157" spans="1:24" ht="49.9" customHeight="1" x14ac:dyDescent="0.65">
      <c r="A157" s="239"/>
      <c r="B157" s="340" t="s">
        <v>318</v>
      </c>
      <c r="C157" s="253"/>
      <c r="D157" s="253"/>
      <c r="E157" s="240"/>
      <c r="F157" s="240"/>
      <c r="G157" s="241"/>
      <c r="H157" s="19"/>
      <c r="I157" s="17"/>
      <c r="J157" s="17"/>
      <c r="N157" s="29">
        <v>4624</v>
      </c>
      <c r="O157" s="27" t="s">
        <v>51</v>
      </c>
      <c r="P157" s="27"/>
      <c r="Q157" s="42"/>
      <c r="R157" s="24"/>
      <c r="S157" s="24">
        <v>30.99</v>
      </c>
      <c r="T157" s="54">
        <f>W157</f>
        <v>40.139220779220778</v>
      </c>
      <c r="U157" s="19">
        <f>S157-0.36</f>
        <v>30.63</v>
      </c>
      <c r="V157" s="17">
        <f t="shared" si="91"/>
        <v>39.779220779220779</v>
      </c>
      <c r="W157" s="17">
        <f t="shared" si="92"/>
        <v>40.139220779220778</v>
      </c>
    </row>
    <row r="158" spans="1:24" ht="49.9" customHeight="1" x14ac:dyDescent="0.65">
      <c r="A158" s="29">
        <v>3031</v>
      </c>
      <c r="B158" s="510" t="s">
        <v>95</v>
      </c>
      <c r="C158" s="510"/>
      <c r="D158" s="510"/>
      <c r="E158" s="24"/>
      <c r="F158" s="24">
        <v>9.99</v>
      </c>
      <c r="G158" s="54">
        <f>J158</f>
        <v>12.866493506493507</v>
      </c>
      <c r="H158" s="19">
        <f>F158-0.36</f>
        <v>9.6300000000000008</v>
      </c>
      <c r="I158" s="17">
        <f t="shared" ref="I158" si="93">SUM(H158/0.77)</f>
        <v>12.506493506493507</v>
      </c>
      <c r="J158" s="17">
        <f>SUM(I158+0.36)</f>
        <v>12.866493506493507</v>
      </c>
      <c r="K158" s="17"/>
      <c r="N158" s="297"/>
      <c r="O158" s="693" t="s">
        <v>373</v>
      </c>
      <c r="P158" s="694"/>
      <c r="Q158" s="694"/>
      <c r="R158" s="694"/>
      <c r="S158" s="694"/>
      <c r="T158" s="695"/>
      <c r="U158" s="19" t="e">
        <f>O158-0.36</f>
        <v>#VALUE!</v>
      </c>
      <c r="V158" s="17" t="e">
        <f t="shared" si="91"/>
        <v>#VALUE!</v>
      </c>
      <c r="W158" s="17" t="e">
        <f t="shared" si="92"/>
        <v>#VALUE!</v>
      </c>
    </row>
    <row r="159" spans="1:24" ht="49.9" customHeight="1" x14ac:dyDescent="0.6">
      <c r="A159" s="526" t="s">
        <v>134</v>
      </c>
      <c r="B159" s="526"/>
      <c r="C159" s="526"/>
      <c r="D159" s="526"/>
      <c r="E159" s="526"/>
      <c r="F159" s="526"/>
      <c r="G159" s="526"/>
      <c r="H159" s="19"/>
      <c r="I159" s="17"/>
      <c r="J159" s="17"/>
      <c r="K159" s="17"/>
      <c r="N159" s="29">
        <v>4628</v>
      </c>
      <c r="O159" s="27" t="s">
        <v>101</v>
      </c>
      <c r="P159" s="27"/>
      <c r="Q159" s="42"/>
      <c r="R159" s="24"/>
      <c r="S159" s="24">
        <v>55</v>
      </c>
      <c r="T159" s="54">
        <f>W159</f>
        <v>71.321038961038965</v>
      </c>
      <c r="U159" s="19">
        <f>S159-0.36</f>
        <v>54.64</v>
      </c>
      <c r="V159" s="17">
        <f t="shared" si="91"/>
        <v>70.961038961038966</v>
      </c>
      <c r="W159" s="17">
        <f t="shared" si="92"/>
        <v>71.321038961038965</v>
      </c>
    </row>
    <row r="160" spans="1:24" ht="49.9" customHeight="1" x14ac:dyDescent="0.7">
      <c r="A160" s="703" t="s">
        <v>132</v>
      </c>
      <c r="B160" s="703"/>
      <c r="C160" s="703"/>
      <c r="D160" s="703"/>
      <c r="E160" s="703"/>
      <c r="F160" s="703"/>
      <c r="G160" s="703"/>
      <c r="H160" s="19" t="e">
        <f>#REF!-0.36</f>
        <v>#REF!</v>
      </c>
      <c r="I160" s="17" t="e">
        <f>SUM(H160/0.77)</f>
        <v>#REF!</v>
      </c>
      <c r="J160" s="17" t="e">
        <f>SUM(I160+0.36)</f>
        <v>#REF!</v>
      </c>
      <c r="K160" s="17"/>
      <c r="N160" s="85"/>
      <c r="O160" s="569" t="s">
        <v>467</v>
      </c>
      <c r="P160" s="570"/>
      <c r="Q160" s="570"/>
      <c r="R160" s="570"/>
      <c r="S160" s="570"/>
      <c r="T160" s="571"/>
      <c r="U160" s="19"/>
      <c r="V160" s="17"/>
      <c r="W160" s="17"/>
    </row>
    <row r="161" spans="1:23" ht="49.9" customHeight="1" x14ac:dyDescent="0.65">
      <c r="A161" s="249"/>
      <c r="B161" s="700" t="s">
        <v>131</v>
      </c>
      <c r="C161" s="701"/>
      <c r="D161" s="701"/>
      <c r="E161" s="701"/>
      <c r="F161" s="701"/>
      <c r="G161" s="702"/>
      <c r="H161" s="19">
        <f>F162-0.36</f>
        <v>31.63</v>
      </c>
      <c r="I161" s="17">
        <f>SUM(H161/0.77)</f>
        <v>41.077922077922075</v>
      </c>
      <c r="J161" s="17">
        <f>SUM(I161+0.36)</f>
        <v>41.437922077922074</v>
      </c>
      <c r="K161" s="17"/>
      <c r="N161" s="29">
        <v>4619</v>
      </c>
      <c r="O161" s="27" t="s">
        <v>101</v>
      </c>
      <c r="P161" s="27"/>
      <c r="Q161" s="69"/>
      <c r="R161" s="24"/>
      <c r="S161" s="24">
        <v>29.99</v>
      </c>
      <c r="T161" s="54">
        <f>W161</f>
        <v>38.840519480519475</v>
      </c>
      <c r="U161" s="19">
        <f>S161-0.36</f>
        <v>29.63</v>
      </c>
      <c r="V161" s="17">
        <f t="shared" ref="V161" si="94">SUM(U161/0.77)</f>
        <v>38.480519480519476</v>
      </c>
      <c r="W161" s="17">
        <f t="shared" ref="W161" si="95">SUM(V161+0.36)</f>
        <v>38.840519480519475</v>
      </c>
    </row>
    <row r="162" spans="1:23" ht="49.9" customHeight="1" x14ac:dyDescent="0.65">
      <c r="A162" s="29">
        <v>1070</v>
      </c>
      <c r="B162" s="28" t="s">
        <v>29</v>
      </c>
      <c r="C162" s="27"/>
      <c r="D162" s="42"/>
      <c r="E162" s="29"/>
      <c r="F162" s="24">
        <v>31.99</v>
      </c>
      <c r="G162" s="54">
        <f>J161</f>
        <v>41.437922077922074</v>
      </c>
      <c r="H162" s="19">
        <f>F163-0.36</f>
        <v>27.62</v>
      </c>
      <c r="I162" s="17">
        <f>SUM(H162/0.77)</f>
        <v>35.870129870129873</v>
      </c>
      <c r="J162" s="17">
        <f>SUM(I162+0.36)</f>
        <v>36.230129870129872</v>
      </c>
      <c r="K162" s="17"/>
      <c r="N162" s="85"/>
      <c r="O162" s="685" t="s">
        <v>106</v>
      </c>
      <c r="P162" s="686"/>
      <c r="Q162" s="686"/>
      <c r="R162" s="686"/>
      <c r="S162" s="686"/>
      <c r="T162" s="687"/>
      <c r="U162" s="19"/>
      <c r="V162" s="17"/>
      <c r="W162" s="17"/>
    </row>
    <row r="163" spans="1:23" ht="49.9" customHeight="1" x14ac:dyDescent="0.6">
      <c r="A163" s="29">
        <v>1072</v>
      </c>
      <c r="B163" s="28" t="s">
        <v>40</v>
      </c>
      <c r="C163" s="27"/>
      <c r="D163" s="42"/>
      <c r="E163" s="42">
        <v>2</v>
      </c>
      <c r="F163" s="24">
        <v>27.98</v>
      </c>
      <c r="G163" s="54">
        <f>J162</f>
        <v>36.230129870129872</v>
      </c>
      <c r="H163" s="19" t="e">
        <f>#REF!-0.36</f>
        <v>#REF!</v>
      </c>
      <c r="I163" s="17" t="e">
        <f>SUM(H163/0.77)</f>
        <v>#REF!</v>
      </c>
      <c r="J163" s="17" t="e">
        <f>SUM(I163+0.36)</f>
        <v>#REF!</v>
      </c>
      <c r="K163" s="17"/>
      <c r="N163" s="29">
        <v>4626</v>
      </c>
      <c r="O163" s="27" t="s">
        <v>101</v>
      </c>
      <c r="P163" s="27"/>
      <c r="Q163" s="42"/>
      <c r="R163" s="24"/>
      <c r="S163" s="24">
        <v>44.99</v>
      </c>
      <c r="T163" s="54">
        <v>76.19</v>
      </c>
      <c r="U163" s="19">
        <f>S163-0.36</f>
        <v>44.63</v>
      </c>
      <c r="V163" s="17">
        <f>SUM(U163/0.77)</f>
        <v>57.961038961038966</v>
      </c>
      <c r="W163" s="17">
        <f>SUM(V163+0.36)</f>
        <v>58.321038961038965</v>
      </c>
    </row>
    <row r="164" spans="1:23" ht="49.9" customHeight="1" x14ac:dyDescent="0.65">
      <c r="A164" s="85"/>
      <c r="B164" s="685" t="s">
        <v>283</v>
      </c>
      <c r="C164" s="686"/>
      <c r="D164" s="686"/>
      <c r="E164" s="686"/>
      <c r="F164" s="686"/>
      <c r="G164" s="687"/>
      <c r="H164" s="19"/>
      <c r="I164" s="17"/>
      <c r="J164" s="17"/>
      <c r="K164" s="17"/>
      <c r="N164" s="297"/>
      <c r="O164" s="693" t="s">
        <v>375</v>
      </c>
      <c r="P164" s="694"/>
      <c r="Q164" s="694"/>
      <c r="R164" s="694"/>
      <c r="S164" s="694"/>
      <c r="T164" s="695"/>
      <c r="U164" s="19" t="e">
        <f>O164-0.36</f>
        <v>#VALUE!</v>
      </c>
      <c r="V164" s="17" t="e">
        <f>SUM(U164/0.77)</f>
        <v>#VALUE!</v>
      </c>
      <c r="W164" s="17" t="e">
        <f>SUM(V164+0.36)</f>
        <v>#VALUE!</v>
      </c>
    </row>
    <row r="165" spans="1:23" ht="49.9" customHeight="1" x14ac:dyDescent="0.6">
      <c r="A165" s="29">
        <v>1082</v>
      </c>
      <c r="B165" s="28" t="s">
        <v>40</v>
      </c>
      <c r="C165" s="27"/>
      <c r="D165" s="42"/>
      <c r="E165" s="42">
        <v>2</v>
      </c>
      <c r="F165" s="24">
        <v>27.98</v>
      </c>
      <c r="G165" s="54">
        <f>J165</f>
        <v>36.230129870129872</v>
      </c>
      <c r="H165" s="19">
        <f>F165-0.36</f>
        <v>27.62</v>
      </c>
      <c r="I165" s="17">
        <f>SUM(H165/0.77)</f>
        <v>35.870129870129873</v>
      </c>
      <c r="J165" s="17">
        <f>SUM(I165+0.36)</f>
        <v>36.230129870129872</v>
      </c>
      <c r="K165" s="17"/>
      <c r="N165" s="29">
        <v>4605</v>
      </c>
      <c r="O165" s="27" t="s">
        <v>51</v>
      </c>
      <c r="P165" s="27"/>
      <c r="Q165" s="42"/>
      <c r="R165" s="24"/>
      <c r="S165" s="24">
        <v>35.99</v>
      </c>
      <c r="T165" s="54">
        <f>W165</f>
        <v>46.632727272727273</v>
      </c>
      <c r="U165" s="19">
        <f>S165-0.36</f>
        <v>35.630000000000003</v>
      </c>
      <c r="V165" s="17">
        <f>SUM(U165/0.77)</f>
        <v>46.272727272727273</v>
      </c>
      <c r="W165" s="17">
        <f>SUM(V165+0.36)</f>
        <v>46.632727272727273</v>
      </c>
    </row>
    <row r="166" spans="1:23" ht="49.9" customHeight="1" x14ac:dyDescent="0.7">
      <c r="A166" s="527" t="s">
        <v>434</v>
      </c>
      <c r="B166" s="528"/>
      <c r="C166" s="528"/>
      <c r="D166" s="528"/>
      <c r="E166" s="528"/>
      <c r="F166" s="528"/>
      <c r="G166" s="529"/>
      <c r="H166" s="19"/>
      <c r="I166" s="17"/>
      <c r="J166" s="17"/>
      <c r="K166" s="17"/>
      <c r="N166" s="527" t="s">
        <v>100</v>
      </c>
      <c r="O166" s="528"/>
      <c r="P166" s="528"/>
      <c r="Q166" s="528"/>
      <c r="R166" s="528"/>
      <c r="S166" s="528"/>
      <c r="T166" s="529"/>
      <c r="U166" s="19">
        <f t="shared" ref="U166" si="96">S166-0.36</f>
        <v>-0.36</v>
      </c>
      <c r="V166" s="17">
        <f t="shared" ref="V166" si="97">SUM(U166/0.77)</f>
        <v>-0.46753246753246752</v>
      </c>
      <c r="W166" s="17">
        <f t="shared" ref="W166" si="98">SUM(V166+0.36)</f>
        <v>-0.10753246753246753</v>
      </c>
    </row>
    <row r="167" spans="1:23" ht="49.9" customHeight="1" x14ac:dyDescent="0.65">
      <c r="A167" s="239"/>
      <c r="B167" s="525" t="s">
        <v>473</v>
      </c>
      <c r="C167" s="525"/>
      <c r="D167" s="525"/>
      <c r="E167" s="525"/>
      <c r="F167" s="525"/>
      <c r="G167" s="525"/>
      <c r="H167" s="19"/>
      <c r="I167" s="17"/>
      <c r="J167" s="17"/>
      <c r="K167" s="17"/>
      <c r="N167" s="85"/>
      <c r="O167" s="682" t="s">
        <v>98</v>
      </c>
      <c r="P167" s="683"/>
      <c r="Q167" s="683"/>
      <c r="R167" s="683"/>
      <c r="S167" s="683"/>
      <c r="T167" s="684"/>
      <c r="U167" s="19"/>
      <c r="V167" s="17"/>
      <c r="W167" s="17"/>
    </row>
    <row r="168" spans="1:23" ht="49.9" customHeight="1" x14ac:dyDescent="0.6">
      <c r="A168" s="29">
        <v>3553</v>
      </c>
      <c r="B168" s="510" t="s">
        <v>101</v>
      </c>
      <c r="C168" s="510"/>
      <c r="D168" s="510"/>
      <c r="E168" s="24"/>
      <c r="F168" s="24">
        <v>74</v>
      </c>
      <c r="G168" s="54">
        <f t="shared" ref="G168" si="99">J168</f>
        <v>95.99636363636364</v>
      </c>
      <c r="H168" s="19">
        <f t="shared" ref="H168" si="100">F168-0.36</f>
        <v>73.64</v>
      </c>
      <c r="I168" s="17">
        <f t="shared" ref="I168" si="101">SUM(H168/0.77)</f>
        <v>95.63636363636364</v>
      </c>
      <c r="J168" s="17">
        <f t="shared" ref="J168" si="102">SUM(I168+0.36)</f>
        <v>95.99636363636364</v>
      </c>
      <c r="K168" s="17"/>
      <c r="N168" s="29">
        <v>4560</v>
      </c>
      <c r="O168" s="28" t="s">
        <v>97</v>
      </c>
      <c r="P168" s="27"/>
      <c r="Q168" s="42"/>
      <c r="R168" s="120"/>
      <c r="S168" s="24">
        <v>56</v>
      </c>
      <c r="T168" s="54">
        <f>W168</f>
        <v>72.619740259740254</v>
      </c>
      <c r="U168" s="19">
        <f>S168-0.36</f>
        <v>55.64</v>
      </c>
      <c r="V168" s="17">
        <f>SUM(U168/0.77)</f>
        <v>72.259740259740255</v>
      </c>
      <c r="W168" s="17">
        <f>SUM(V168+0.36)</f>
        <v>72.619740259740254</v>
      </c>
    </row>
    <row r="169" spans="1:23" ht="49.9" customHeight="1" x14ac:dyDescent="0.65">
      <c r="A169" s="239"/>
      <c r="B169" s="511" t="s">
        <v>472</v>
      </c>
      <c r="C169" s="511"/>
      <c r="D169" s="511"/>
      <c r="E169" s="511"/>
      <c r="F169" s="511"/>
      <c r="G169" s="511"/>
      <c r="H169" s="19"/>
      <c r="I169" s="17"/>
      <c r="J169" s="17"/>
      <c r="K169" s="17"/>
      <c r="N169" s="85"/>
      <c r="O169" s="685" t="s">
        <v>320</v>
      </c>
      <c r="P169" s="686"/>
      <c r="Q169" s="686"/>
      <c r="R169" s="686"/>
      <c r="S169" s="686"/>
      <c r="T169" s="687"/>
      <c r="U169" s="19"/>
      <c r="V169" s="17"/>
      <c r="W169" s="17"/>
    </row>
    <row r="170" spans="1:23" ht="49.9" customHeight="1" x14ac:dyDescent="0.6">
      <c r="A170" s="29">
        <v>3550</v>
      </c>
      <c r="B170" s="510" t="s">
        <v>101</v>
      </c>
      <c r="C170" s="510"/>
      <c r="D170" s="510"/>
      <c r="E170" s="24"/>
      <c r="F170" s="24">
        <v>74</v>
      </c>
      <c r="G170" s="54">
        <f t="shared" ref="G170" si="103">J170</f>
        <v>95.99636363636364</v>
      </c>
      <c r="H170" s="19">
        <f t="shared" ref="H170" si="104">F170-0.36</f>
        <v>73.64</v>
      </c>
      <c r="I170" s="17">
        <f t="shared" ref="I170" si="105">SUM(H170/0.77)</f>
        <v>95.63636363636364</v>
      </c>
      <c r="J170" s="17">
        <f t="shared" ref="J170" si="106">SUM(I170+0.36)</f>
        <v>95.99636363636364</v>
      </c>
      <c r="K170" s="17"/>
      <c r="N170" s="29">
        <v>4571</v>
      </c>
      <c r="O170" s="28" t="s">
        <v>97</v>
      </c>
      <c r="P170" s="27"/>
      <c r="Q170" s="42"/>
      <c r="R170" s="120"/>
      <c r="S170" s="24">
        <v>64</v>
      </c>
      <c r="T170" s="54">
        <f>W170</f>
        <v>83.009350649350651</v>
      </c>
      <c r="U170" s="19">
        <f>S170-0.36</f>
        <v>63.64</v>
      </c>
      <c r="V170" s="17">
        <f>SUM(U170/0.77)</f>
        <v>82.649350649350652</v>
      </c>
      <c r="W170" s="17">
        <f>SUM(V170+0.36)</f>
        <v>83.009350649350651</v>
      </c>
    </row>
    <row r="171" spans="1:23" ht="49.9" customHeight="1" x14ac:dyDescent="0.65">
      <c r="A171" s="231"/>
      <c r="B171" s="513" t="s">
        <v>437</v>
      </c>
      <c r="C171" s="514"/>
      <c r="D171" s="514"/>
      <c r="E171" s="514"/>
      <c r="F171" s="514"/>
      <c r="G171" s="515"/>
      <c r="H171" s="19"/>
      <c r="I171" s="17"/>
      <c r="J171" s="17"/>
      <c r="K171" s="17"/>
      <c r="N171" s="85"/>
      <c r="O171" s="682" t="s">
        <v>654</v>
      </c>
      <c r="P171" s="683"/>
      <c r="Q171" s="683"/>
      <c r="R171" s="683"/>
      <c r="S171" s="683"/>
      <c r="T171" s="684"/>
      <c r="U171" s="19"/>
      <c r="V171" s="17"/>
      <c r="W171" s="17"/>
    </row>
    <row r="172" spans="1:23" ht="49.9" customHeight="1" x14ac:dyDescent="0.6">
      <c r="A172" s="29">
        <v>3551</v>
      </c>
      <c r="B172" s="510" t="s">
        <v>101</v>
      </c>
      <c r="C172" s="510"/>
      <c r="D172" s="510"/>
      <c r="E172" s="24"/>
      <c r="F172" s="24">
        <v>56</v>
      </c>
      <c r="G172" s="54">
        <f>J172</f>
        <v>72.619740259740254</v>
      </c>
      <c r="H172" s="19">
        <f t="shared" ref="H172" si="107">F172-0.36</f>
        <v>55.64</v>
      </c>
      <c r="I172" s="17">
        <f t="shared" ref="I172" si="108">SUM(H172/0.77)</f>
        <v>72.259740259740255</v>
      </c>
      <c r="J172" s="17">
        <f t="shared" ref="J172" si="109">SUM(I172+0.36)</f>
        <v>72.619740259740254</v>
      </c>
      <c r="K172" s="17"/>
      <c r="N172" s="29"/>
      <c r="O172" s="28" t="s">
        <v>96</v>
      </c>
      <c r="P172" s="27"/>
      <c r="Q172" s="42"/>
      <c r="R172" s="120"/>
      <c r="S172" s="24">
        <v>30.98</v>
      </c>
      <c r="T172" s="54">
        <f>W172</f>
        <v>40.126233766233767</v>
      </c>
      <c r="U172" s="19">
        <f>S172-0.36</f>
        <v>30.62</v>
      </c>
      <c r="V172" s="17">
        <f>SUM(U172/0.77)</f>
        <v>39.766233766233768</v>
      </c>
      <c r="W172" s="17">
        <f>SUM(V172+0.36)</f>
        <v>40.126233766233767</v>
      </c>
    </row>
    <row r="173" spans="1:23" ht="49.9" customHeight="1" x14ac:dyDescent="0.7">
      <c r="A173" s="359"/>
      <c r="B173" s="514" t="s">
        <v>436</v>
      </c>
      <c r="C173" s="570"/>
      <c r="D173" s="570"/>
      <c r="E173" s="570"/>
      <c r="F173" s="570"/>
      <c r="G173" s="571"/>
      <c r="H173" s="332"/>
      <c r="I173" s="333"/>
      <c r="J173" s="333"/>
      <c r="K173" s="17"/>
      <c r="N173" s="704" t="s">
        <v>428</v>
      </c>
      <c r="O173" s="704"/>
      <c r="P173" s="704"/>
      <c r="Q173" s="704"/>
      <c r="R173" s="704"/>
      <c r="S173" s="704"/>
      <c r="T173" s="704"/>
      <c r="U173" s="19"/>
      <c r="V173" s="17"/>
      <c r="W173" s="17"/>
    </row>
    <row r="174" spans="1:23" ht="49.9" customHeight="1" x14ac:dyDescent="0.6">
      <c r="A174" s="29">
        <v>3552</v>
      </c>
      <c r="B174" s="510" t="s">
        <v>101</v>
      </c>
      <c r="C174" s="510"/>
      <c r="D174" s="510"/>
      <c r="E174" s="24"/>
      <c r="F174" s="24">
        <v>56</v>
      </c>
      <c r="G174" s="54">
        <f>J174</f>
        <v>72.619740259740254</v>
      </c>
      <c r="H174" s="19">
        <f t="shared" ref="H174" si="110">F174-0.36</f>
        <v>55.64</v>
      </c>
      <c r="I174" s="17">
        <f t="shared" ref="I174" si="111">SUM(H174/0.77)</f>
        <v>72.259740259740255</v>
      </c>
      <c r="J174" s="17">
        <f t="shared" ref="J174" si="112">SUM(I174+0.36)</f>
        <v>72.619740259740254</v>
      </c>
      <c r="K174" s="17"/>
      <c r="N174" s="351"/>
      <c r="O174" s="511" t="s">
        <v>429</v>
      </c>
      <c r="P174" s="511"/>
      <c r="Q174" s="511"/>
      <c r="R174" s="511"/>
      <c r="S174" s="511"/>
      <c r="T174" s="511"/>
      <c r="U174" s="19"/>
      <c r="V174" s="17"/>
      <c r="W174" s="17"/>
    </row>
    <row r="175" spans="1:23" ht="49.9" customHeight="1" x14ac:dyDescent="0.6">
      <c r="A175" s="14"/>
      <c r="B175" s="118"/>
      <c r="C175" s="118"/>
      <c r="D175" s="118"/>
      <c r="E175" s="19"/>
      <c r="F175" s="19"/>
      <c r="G175" s="18"/>
      <c r="H175" s="19"/>
      <c r="I175" s="17"/>
      <c r="J175" s="17"/>
      <c r="K175" s="17"/>
      <c r="N175" s="29">
        <v>4400</v>
      </c>
      <c r="O175" s="510" t="s">
        <v>97</v>
      </c>
      <c r="P175" s="510"/>
      <c r="Q175" s="510"/>
      <c r="R175" s="120"/>
      <c r="S175" s="24">
        <v>54</v>
      </c>
      <c r="T175" s="54">
        <f>W175</f>
        <v>70.022337662337662</v>
      </c>
      <c r="U175" s="19">
        <f>S175-0.36</f>
        <v>53.64</v>
      </c>
      <c r="V175" s="17">
        <f>SUM(U175/0.77)</f>
        <v>69.662337662337663</v>
      </c>
      <c r="W175" s="17">
        <f>SUM(V175+0.36)</f>
        <v>70.022337662337662</v>
      </c>
    </row>
    <row r="176" spans="1:23" ht="49.9" customHeight="1" x14ac:dyDescent="0.6">
      <c r="A176" s="14"/>
      <c r="B176" s="118"/>
      <c r="C176" s="118"/>
      <c r="D176" s="118"/>
      <c r="E176" s="19"/>
      <c r="F176" s="19"/>
      <c r="G176" s="18"/>
      <c r="H176" s="19"/>
      <c r="I176" s="17"/>
      <c r="J176" s="17"/>
      <c r="K176" s="17"/>
      <c r="N176" s="352"/>
      <c r="O176" s="514" t="s">
        <v>439</v>
      </c>
      <c r="P176" s="514"/>
      <c r="Q176" s="514"/>
      <c r="R176" s="514"/>
      <c r="S176" s="514"/>
      <c r="T176" s="514"/>
      <c r="U176" s="19"/>
      <c r="V176" s="17"/>
      <c r="W176" s="17"/>
    </row>
    <row r="177" spans="1:23" ht="49.9" customHeight="1" x14ac:dyDescent="0.6">
      <c r="A177" s="14"/>
      <c r="B177" s="118"/>
      <c r="C177" s="118"/>
      <c r="D177" s="118"/>
      <c r="E177" s="19"/>
      <c r="F177" s="19"/>
      <c r="G177" s="18"/>
      <c r="H177" s="19"/>
      <c r="I177" s="17"/>
      <c r="J177" s="17"/>
      <c r="K177" s="17"/>
      <c r="N177" s="29">
        <v>4402</v>
      </c>
      <c r="O177" s="510" t="s">
        <v>97</v>
      </c>
      <c r="P177" s="510"/>
      <c r="Q177" s="510"/>
      <c r="R177" s="120"/>
      <c r="S177" s="24">
        <v>54</v>
      </c>
      <c r="T177" s="54">
        <f>W177</f>
        <v>70.022337662337662</v>
      </c>
      <c r="U177" s="19">
        <f>S177-0.36</f>
        <v>53.64</v>
      </c>
      <c r="V177" s="17">
        <f>SUM(U177/0.77)</f>
        <v>69.662337662337663</v>
      </c>
      <c r="W177" s="17">
        <f>SUM(V177+0.36)</f>
        <v>70.022337662337662</v>
      </c>
    </row>
    <row r="178" spans="1:23" ht="49.9" customHeight="1" x14ac:dyDescent="0.6">
      <c r="A178" s="14"/>
      <c r="B178" s="118"/>
      <c r="C178" s="118"/>
      <c r="D178" s="118"/>
      <c r="E178" s="19"/>
      <c r="F178" s="19"/>
      <c r="G178" s="18"/>
      <c r="H178" s="19"/>
      <c r="I178" s="17"/>
      <c r="J178" s="17"/>
      <c r="K178" s="17"/>
      <c r="N178" s="352"/>
      <c r="O178" s="514" t="s">
        <v>570</v>
      </c>
      <c r="P178" s="514"/>
      <c r="Q178" s="514"/>
      <c r="R178" s="514"/>
      <c r="S178" s="514"/>
      <c r="T178" s="514"/>
      <c r="U178" s="19"/>
      <c r="V178" s="17"/>
      <c r="W178" s="17"/>
    </row>
    <row r="179" spans="1:23" ht="49.9" customHeight="1" x14ac:dyDescent="0.6">
      <c r="A179" s="14"/>
      <c r="B179" s="118"/>
      <c r="C179" s="118"/>
      <c r="D179" s="118"/>
      <c r="E179" s="19"/>
      <c r="F179" s="19"/>
      <c r="G179" s="18"/>
      <c r="H179" s="19"/>
      <c r="I179" s="17"/>
      <c r="J179" s="17"/>
      <c r="K179" s="17"/>
      <c r="N179" s="29"/>
      <c r="O179" s="510" t="s">
        <v>97</v>
      </c>
      <c r="P179" s="510"/>
      <c r="Q179" s="510"/>
      <c r="R179" s="120"/>
      <c r="S179" s="24">
        <v>48</v>
      </c>
      <c r="T179" s="54">
        <f>W179</f>
        <v>62.230129870129872</v>
      </c>
      <c r="U179" s="19">
        <f>S179-0.36</f>
        <v>47.64</v>
      </c>
      <c r="V179" s="17">
        <f>SUM(U179/0.77)</f>
        <v>61.870129870129873</v>
      </c>
      <c r="W179" s="17">
        <f>SUM(V179+0.36)</f>
        <v>62.230129870129872</v>
      </c>
    </row>
    <row r="180" spans="1:23" ht="49.9" customHeight="1" x14ac:dyDescent="0.6">
      <c r="A180" s="14"/>
      <c r="B180" s="118"/>
      <c r="C180" s="118"/>
      <c r="D180" s="118"/>
      <c r="E180" s="19"/>
      <c r="F180" s="19"/>
      <c r="G180" s="18"/>
      <c r="H180" s="19"/>
      <c r="I180" s="17"/>
      <c r="J180" s="17"/>
      <c r="K180" s="17"/>
      <c r="N180" s="347"/>
      <c r="O180" s="423"/>
      <c r="P180" s="423"/>
      <c r="Q180" s="423"/>
      <c r="R180" s="349"/>
      <c r="S180" s="343"/>
      <c r="T180" s="344"/>
      <c r="U180" s="19"/>
      <c r="V180" s="17"/>
      <c r="W180" s="17"/>
    </row>
    <row r="181" spans="1:23" ht="49.9" customHeight="1" x14ac:dyDescent="0.6">
      <c r="A181" s="14"/>
      <c r="B181" s="118"/>
      <c r="C181" s="118"/>
      <c r="D181" s="118"/>
      <c r="E181" s="19"/>
      <c r="F181" s="19"/>
      <c r="G181" s="18"/>
      <c r="H181" s="19"/>
      <c r="I181" s="17"/>
      <c r="J181" s="17"/>
      <c r="K181" s="17"/>
      <c r="N181" s="347"/>
      <c r="O181" s="423"/>
      <c r="P181" s="423"/>
      <c r="Q181" s="423"/>
      <c r="R181" s="349"/>
      <c r="S181" s="343"/>
      <c r="T181" s="344"/>
      <c r="U181" s="19"/>
      <c r="V181" s="17"/>
      <c r="W181" s="17"/>
    </row>
    <row r="182" spans="1:23" ht="49.9" customHeight="1" x14ac:dyDescent="0.6">
      <c r="A182" s="14"/>
      <c r="B182" s="118"/>
      <c r="C182" s="118"/>
      <c r="D182" s="118"/>
      <c r="E182" s="19"/>
      <c r="F182" s="19"/>
      <c r="G182" s="18"/>
      <c r="H182" s="19"/>
      <c r="I182" s="17"/>
      <c r="J182" s="17"/>
      <c r="K182" s="17"/>
      <c r="N182" s="347"/>
      <c r="O182" s="423"/>
      <c r="P182" s="423"/>
      <c r="Q182" s="423"/>
      <c r="R182" s="349"/>
      <c r="S182" s="343"/>
      <c r="T182" s="344"/>
      <c r="U182" s="19"/>
      <c r="V182" s="17"/>
      <c r="W182" s="17"/>
    </row>
    <row r="183" spans="1:23" ht="49.9" customHeight="1" x14ac:dyDescent="0.6">
      <c r="A183" s="14"/>
      <c r="B183" s="118"/>
      <c r="C183" s="118"/>
      <c r="D183" s="118"/>
      <c r="E183" s="19"/>
      <c r="F183" s="19"/>
      <c r="G183" s="18"/>
      <c r="H183" s="19"/>
      <c r="I183" s="17"/>
      <c r="J183" s="17"/>
      <c r="K183" s="17"/>
      <c r="N183" s="347"/>
      <c r="O183" s="423"/>
      <c r="P183" s="423"/>
      <c r="Q183" s="423"/>
      <c r="R183" s="349"/>
      <c r="S183" s="343"/>
      <c r="T183" s="344"/>
      <c r="U183" s="19"/>
      <c r="V183" s="17"/>
      <c r="W183" s="17"/>
    </row>
    <row r="184" spans="1:23" ht="49.9" customHeight="1" x14ac:dyDescent="0.6">
      <c r="A184" s="14"/>
      <c r="B184" s="118"/>
      <c r="C184" s="118"/>
      <c r="D184" s="118"/>
      <c r="E184" s="19"/>
      <c r="F184" s="19"/>
      <c r="G184" s="18"/>
      <c r="H184" s="19"/>
      <c r="I184" s="17"/>
      <c r="J184" s="17"/>
      <c r="K184" s="17"/>
      <c r="N184" s="347"/>
      <c r="O184" s="423"/>
      <c r="P184" s="423"/>
      <c r="Q184" s="423"/>
      <c r="R184" s="349"/>
      <c r="S184" s="343"/>
      <c r="T184" s="344"/>
      <c r="U184" s="19"/>
      <c r="V184" s="17"/>
      <c r="W184" s="17"/>
    </row>
    <row r="185" spans="1:23" ht="49.9" customHeight="1" x14ac:dyDescent="0.6">
      <c r="A185" s="14"/>
      <c r="B185" s="118"/>
      <c r="C185" s="118"/>
      <c r="D185" s="118"/>
      <c r="E185" s="19"/>
      <c r="F185" s="19"/>
      <c r="G185" s="18"/>
      <c r="H185" s="19"/>
      <c r="I185" s="17"/>
      <c r="J185" s="17"/>
      <c r="K185" s="17"/>
      <c r="N185" s="347"/>
      <c r="O185" s="423"/>
      <c r="P185" s="423"/>
      <c r="Q185" s="423"/>
      <c r="R185" s="349"/>
      <c r="S185" s="343"/>
      <c r="T185" s="344"/>
      <c r="U185" s="19"/>
      <c r="V185" s="17"/>
      <c r="W185" s="17"/>
    </row>
    <row r="186" spans="1:23" ht="49.9" customHeight="1" x14ac:dyDescent="0.6">
      <c r="A186" s="14"/>
      <c r="B186" s="118"/>
      <c r="C186" s="118"/>
      <c r="D186" s="118"/>
      <c r="E186" s="19"/>
      <c r="F186" s="19"/>
      <c r="G186" s="18"/>
      <c r="H186" s="19"/>
      <c r="I186" s="17"/>
      <c r="J186" s="17"/>
      <c r="K186" s="17"/>
      <c r="N186" s="347"/>
      <c r="O186" s="423"/>
      <c r="P186" s="423"/>
      <c r="Q186" s="423"/>
      <c r="R186" s="349"/>
      <c r="S186" s="343"/>
      <c r="T186" s="344"/>
      <c r="U186" s="19"/>
      <c r="V186" s="17"/>
      <c r="W186" s="17"/>
    </row>
    <row r="187" spans="1:23" ht="49.9" customHeight="1" x14ac:dyDescent="0.6">
      <c r="A187" s="14"/>
      <c r="B187" s="118"/>
      <c r="C187" s="118"/>
      <c r="D187" s="118"/>
      <c r="E187" s="19"/>
      <c r="F187" s="19"/>
      <c r="G187" s="18"/>
      <c r="H187" s="19"/>
      <c r="I187" s="17"/>
      <c r="J187" s="17"/>
      <c r="K187" s="17"/>
      <c r="N187" s="347"/>
      <c r="O187" s="423"/>
      <c r="P187" s="423"/>
      <c r="Q187" s="423"/>
      <c r="R187" s="349"/>
      <c r="S187" s="343"/>
      <c r="T187" s="344"/>
      <c r="U187" s="19"/>
      <c r="V187" s="17"/>
      <c r="W187" s="17"/>
    </row>
    <row r="188" spans="1:23" ht="49.9" customHeight="1" x14ac:dyDescent="0.6">
      <c r="A188" s="14"/>
      <c r="B188" s="118"/>
      <c r="C188" s="118"/>
      <c r="D188" s="118"/>
      <c r="E188" s="19"/>
      <c r="F188" s="19"/>
      <c r="G188" s="18"/>
      <c r="H188" s="19"/>
      <c r="I188" s="17"/>
      <c r="J188" s="17"/>
      <c r="K188" s="17"/>
      <c r="N188" s="347"/>
      <c r="O188" s="423"/>
      <c r="P188" s="423"/>
      <c r="Q188" s="423"/>
      <c r="R188" s="349"/>
      <c r="S188" s="343"/>
      <c r="T188" s="344"/>
      <c r="U188" s="19"/>
      <c r="V188" s="17"/>
      <c r="W188" s="17"/>
    </row>
    <row r="189" spans="1:23" ht="49.9" customHeight="1" x14ac:dyDescent="0.6">
      <c r="A189" s="14"/>
      <c r="B189" s="118"/>
      <c r="C189" s="118"/>
      <c r="D189" s="118"/>
      <c r="E189" s="19"/>
      <c r="F189" s="19"/>
      <c r="G189" s="18"/>
      <c r="H189" s="19"/>
      <c r="I189" s="17"/>
      <c r="J189" s="17"/>
      <c r="K189" s="17"/>
      <c r="N189" s="347"/>
      <c r="O189" s="423"/>
      <c r="P189" s="423"/>
      <c r="Q189" s="423"/>
      <c r="R189" s="349"/>
      <c r="S189" s="343"/>
      <c r="T189" s="344"/>
      <c r="U189" s="19"/>
      <c r="V189" s="17"/>
      <c r="W189" s="17"/>
    </row>
    <row r="190" spans="1:23" ht="49.9" customHeight="1" x14ac:dyDescent="0.6">
      <c r="A190" s="14"/>
      <c r="B190" s="118"/>
      <c r="C190" s="118"/>
      <c r="D190" s="118"/>
      <c r="E190" s="19"/>
      <c r="F190" s="19"/>
      <c r="G190" s="18"/>
      <c r="H190" s="19"/>
      <c r="I190" s="17"/>
      <c r="J190" s="17"/>
      <c r="K190" s="17"/>
      <c r="N190" s="347"/>
      <c r="O190" s="423"/>
      <c r="P190" s="423"/>
      <c r="Q190" s="423"/>
      <c r="R190" s="349"/>
      <c r="S190" s="343"/>
      <c r="T190" s="344"/>
      <c r="U190" s="19"/>
      <c r="V190" s="17"/>
      <c r="W190" s="17"/>
    </row>
    <row r="191" spans="1:23" ht="49.9" customHeight="1" x14ac:dyDescent="0.6">
      <c r="A191" s="14"/>
      <c r="B191" s="118"/>
      <c r="C191" s="118"/>
      <c r="D191" s="118"/>
      <c r="E191" s="19"/>
      <c r="F191" s="19"/>
      <c r="G191" s="18"/>
      <c r="H191" s="19"/>
      <c r="I191" s="17"/>
      <c r="J191" s="17"/>
      <c r="K191" s="17"/>
      <c r="N191" s="347"/>
      <c r="O191" s="423"/>
      <c r="P191" s="423"/>
      <c r="Q191" s="423"/>
      <c r="R191" s="349"/>
      <c r="S191" s="343"/>
      <c r="T191" s="344"/>
      <c r="U191" s="19"/>
      <c r="V191" s="17"/>
      <c r="W191" s="17"/>
    </row>
    <row r="192" spans="1:23" ht="49.9" customHeight="1" x14ac:dyDescent="0.6">
      <c r="A192" s="342"/>
      <c r="B192" s="118"/>
      <c r="C192" s="118"/>
      <c r="D192" s="118"/>
      <c r="E192" s="19"/>
      <c r="F192" s="19"/>
      <c r="G192" s="18"/>
      <c r="H192" s="19"/>
      <c r="I192" s="17"/>
      <c r="J192" s="17"/>
      <c r="K192" s="17"/>
      <c r="N192" s="347"/>
      <c r="O192" s="423"/>
      <c r="P192" s="423"/>
      <c r="Q192" s="423"/>
      <c r="R192" s="349"/>
      <c r="S192" s="343"/>
      <c r="T192" s="344"/>
      <c r="U192" s="19"/>
      <c r="V192" s="17"/>
      <c r="W192" s="17"/>
    </row>
    <row r="193" spans="1:23" ht="49.9" customHeight="1" x14ac:dyDescent="0.6">
      <c r="A193" s="342"/>
      <c r="B193" s="118"/>
      <c r="C193" s="118"/>
      <c r="D193" s="118"/>
      <c r="E193" s="19"/>
      <c r="F193" s="19"/>
      <c r="G193" s="18"/>
      <c r="H193" s="19"/>
      <c r="I193" s="17"/>
      <c r="J193" s="17"/>
      <c r="K193" s="17"/>
      <c r="N193" s="347"/>
      <c r="O193" s="409"/>
      <c r="P193" s="409"/>
      <c r="Q193" s="409"/>
      <c r="R193" s="349"/>
      <c r="S193" s="343"/>
      <c r="T193" s="344"/>
      <c r="U193" s="19"/>
      <c r="V193" s="17"/>
      <c r="W193" s="17"/>
    </row>
    <row r="194" spans="1:23" ht="49.9" customHeight="1" x14ac:dyDescent="0.6">
      <c r="A194" s="350"/>
      <c r="B194" s="118"/>
      <c r="C194" s="118"/>
      <c r="D194" s="118"/>
      <c r="E194" s="19"/>
      <c r="F194" s="19"/>
      <c r="G194" s="18"/>
      <c r="H194" s="19"/>
      <c r="I194" s="17"/>
      <c r="J194" s="17"/>
      <c r="K194" s="17"/>
      <c r="N194" s="347"/>
      <c r="O194" s="409"/>
      <c r="P194" s="409"/>
      <c r="Q194" s="409"/>
      <c r="R194" s="349"/>
      <c r="S194" s="343"/>
      <c r="T194" s="344"/>
      <c r="U194" s="19"/>
      <c r="V194" s="17"/>
      <c r="W194" s="17"/>
    </row>
    <row r="195" spans="1:23" ht="49.9" customHeight="1" x14ac:dyDescent="0.6">
      <c r="A195" s="365"/>
      <c r="B195" s="118"/>
      <c r="C195" s="118"/>
      <c r="D195" s="118"/>
      <c r="E195" s="19"/>
      <c r="F195" s="19"/>
      <c r="G195" s="18"/>
      <c r="H195" s="19"/>
      <c r="I195" s="17"/>
      <c r="J195" s="17"/>
      <c r="K195" s="17"/>
      <c r="N195" s="347"/>
      <c r="O195" s="423"/>
      <c r="P195" s="423"/>
      <c r="Q195" s="423"/>
      <c r="R195" s="349"/>
      <c r="S195" s="343"/>
      <c r="T195" s="344"/>
      <c r="U195" s="19"/>
      <c r="V195" s="17"/>
      <c r="W195" s="17"/>
    </row>
    <row r="196" spans="1:23" ht="49.9" customHeight="1" x14ac:dyDescent="0.6">
      <c r="A196" s="365"/>
      <c r="B196" s="118"/>
      <c r="C196" s="118"/>
      <c r="D196" s="118"/>
      <c r="E196" s="19"/>
      <c r="F196" s="19"/>
      <c r="G196" s="18"/>
      <c r="H196" s="19"/>
      <c r="I196" s="17"/>
      <c r="J196" s="17"/>
      <c r="K196" s="17"/>
      <c r="N196" s="347"/>
      <c r="O196" s="423"/>
      <c r="P196" s="423"/>
      <c r="Q196" s="423"/>
      <c r="R196" s="349"/>
      <c r="S196" s="343"/>
      <c r="T196" s="344"/>
      <c r="U196" s="19"/>
      <c r="V196" s="17"/>
      <c r="W196" s="17"/>
    </row>
    <row r="197" spans="1:23" ht="49.9" customHeight="1" x14ac:dyDescent="0.6">
      <c r="A197" s="365"/>
      <c r="B197" s="118"/>
      <c r="C197" s="118"/>
      <c r="D197" s="118"/>
      <c r="E197" s="19"/>
      <c r="F197" s="19"/>
      <c r="G197" s="18"/>
      <c r="H197" s="19"/>
      <c r="I197" s="17"/>
      <c r="J197" s="17"/>
      <c r="K197" s="17"/>
      <c r="N197" s="347"/>
      <c r="O197" s="423"/>
      <c r="P197" s="423"/>
      <c r="Q197" s="423"/>
      <c r="R197" s="349"/>
      <c r="S197" s="343"/>
      <c r="T197" s="344"/>
      <c r="U197" s="19"/>
      <c r="V197" s="17"/>
      <c r="W197" s="17"/>
    </row>
    <row r="198" spans="1:23" ht="49.9" customHeight="1" x14ac:dyDescent="0.6">
      <c r="A198" s="365"/>
      <c r="B198" s="118"/>
      <c r="C198" s="118"/>
      <c r="D198" s="118"/>
      <c r="E198" s="19"/>
      <c r="F198" s="19"/>
      <c r="G198" s="18"/>
      <c r="H198" s="19"/>
      <c r="I198" s="17"/>
      <c r="J198" s="17"/>
      <c r="K198" s="17"/>
      <c r="N198" s="347"/>
      <c r="O198" s="423"/>
      <c r="P198" s="423"/>
      <c r="Q198" s="423"/>
      <c r="R198" s="349"/>
      <c r="S198" s="343"/>
      <c r="T198" s="344"/>
      <c r="U198" s="19"/>
      <c r="V198" s="17"/>
      <c r="W198" s="17"/>
    </row>
    <row r="199" spans="1:23" ht="49.9" customHeight="1" x14ac:dyDescent="0.6">
      <c r="A199" s="451"/>
      <c r="B199" s="118"/>
      <c r="C199" s="118"/>
      <c r="D199" s="118"/>
      <c r="E199" s="19"/>
      <c r="F199" s="19"/>
      <c r="G199" s="18"/>
      <c r="H199" s="19"/>
      <c r="I199" s="17"/>
      <c r="J199" s="17"/>
      <c r="K199" s="17"/>
      <c r="N199" s="347"/>
      <c r="O199" s="423"/>
      <c r="P199" s="423"/>
      <c r="Q199" s="423"/>
      <c r="R199" s="349"/>
      <c r="S199" s="343"/>
      <c r="T199" s="344"/>
      <c r="U199" s="19"/>
      <c r="V199" s="17"/>
      <c r="W199" s="17"/>
    </row>
    <row r="200" spans="1:23" ht="49.9" customHeight="1" x14ac:dyDescent="0.6">
      <c r="A200" s="451"/>
      <c r="B200" s="118"/>
      <c r="C200" s="118"/>
      <c r="D200" s="118"/>
      <c r="E200" s="19"/>
      <c r="F200" s="19"/>
      <c r="G200" s="18"/>
      <c r="H200" s="19"/>
      <c r="I200" s="17"/>
      <c r="J200" s="17"/>
      <c r="K200" s="17"/>
      <c r="N200" s="347"/>
      <c r="O200" s="423"/>
      <c r="P200" s="423"/>
      <c r="Q200" s="423"/>
      <c r="R200" s="349"/>
      <c r="S200" s="343"/>
      <c r="T200" s="344"/>
      <c r="U200" s="19"/>
      <c r="V200" s="17"/>
      <c r="W200" s="17"/>
    </row>
    <row r="201" spans="1:23" ht="49.9" customHeight="1" x14ac:dyDescent="0.6">
      <c r="A201" s="365"/>
      <c r="B201" s="118"/>
      <c r="C201" s="118"/>
      <c r="D201" s="118"/>
      <c r="E201" s="19"/>
      <c r="F201" s="19"/>
      <c r="G201" s="18"/>
      <c r="H201" s="19"/>
      <c r="I201" s="17"/>
      <c r="J201" s="17"/>
      <c r="K201" s="17"/>
      <c r="N201" s="347"/>
      <c r="O201" s="413"/>
      <c r="P201" s="413"/>
      <c r="Q201" s="413"/>
      <c r="R201" s="349"/>
      <c r="S201" s="343"/>
      <c r="T201" s="344"/>
      <c r="U201" s="19"/>
      <c r="V201" s="17"/>
      <c r="W201" s="17"/>
    </row>
    <row r="202" spans="1:23" ht="49.9" customHeight="1" x14ac:dyDescent="0.6">
      <c r="A202" s="350"/>
      <c r="B202" s="118"/>
      <c r="C202" s="118"/>
      <c r="D202" s="118"/>
      <c r="E202" s="19"/>
      <c r="F202" s="19"/>
      <c r="G202" s="18"/>
      <c r="H202" s="19"/>
      <c r="I202" s="17"/>
      <c r="J202" s="17"/>
      <c r="K202" s="17"/>
      <c r="N202" s="347"/>
      <c r="O202" s="378"/>
      <c r="P202" s="378"/>
      <c r="Q202" s="378"/>
      <c r="R202" s="349"/>
      <c r="S202" s="343"/>
      <c r="T202" s="344"/>
      <c r="U202" s="19"/>
      <c r="V202" s="17"/>
      <c r="W202" s="17"/>
    </row>
    <row r="203" spans="1:23" ht="49.9" customHeight="1" x14ac:dyDescent="0.6">
      <c r="A203" s="113" t="s">
        <v>94</v>
      </c>
      <c r="B203" s="116" t="s">
        <v>93</v>
      </c>
      <c r="C203" s="115"/>
      <c r="D203" s="114"/>
      <c r="E203" s="113"/>
      <c r="F203" s="113" t="s">
        <v>92</v>
      </c>
      <c r="G203" s="113" t="s">
        <v>91</v>
      </c>
      <c r="H203" s="19"/>
      <c r="I203" s="17"/>
      <c r="J203" s="17"/>
      <c r="K203" s="17"/>
      <c r="N203" s="113" t="s">
        <v>94</v>
      </c>
      <c r="O203" s="116" t="s">
        <v>93</v>
      </c>
      <c r="P203" s="115"/>
      <c r="Q203" s="114"/>
      <c r="R203" s="113"/>
      <c r="S203" s="113" t="s">
        <v>92</v>
      </c>
      <c r="T203" s="113" t="s">
        <v>91</v>
      </c>
    </row>
    <row r="204" spans="1:23" ht="49.9" customHeight="1" x14ac:dyDescent="0.6">
      <c r="A204" s="109" t="s">
        <v>90</v>
      </c>
      <c r="B204" s="112"/>
      <c r="C204" s="111"/>
      <c r="D204" s="110"/>
      <c r="E204" s="109" t="s">
        <v>23</v>
      </c>
      <c r="F204" s="109" t="s">
        <v>89</v>
      </c>
      <c r="G204" s="109" t="s">
        <v>88</v>
      </c>
      <c r="H204" s="19"/>
      <c r="I204" s="17"/>
      <c r="J204" s="17"/>
      <c r="K204" s="17"/>
      <c r="N204" s="109" t="s">
        <v>90</v>
      </c>
      <c r="O204" s="112"/>
      <c r="P204" s="111"/>
      <c r="Q204" s="110"/>
      <c r="R204" s="109" t="s">
        <v>23</v>
      </c>
      <c r="S204" s="109" t="s">
        <v>89</v>
      </c>
      <c r="T204" s="109" t="s">
        <v>88</v>
      </c>
      <c r="U204" s="19"/>
      <c r="V204" s="17"/>
    </row>
    <row r="205" spans="1:23" ht="49.9" customHeight="1" x14ac:dyDescent="0.6">
      <c r="A205" s="532" t="s">
        <v>87</v>
      </c>
      <c r="B205" s="533"/>
      <c r="C205" s="533"/>
      <c r="D205" s="533"/>
      <c r="E205" s="533"/>
      <c r="F205" s="533"/>
      <c r="G205" s="534"/>
      <c r="H205" s="19"/>
      <c r="I205" s="17"/>
      <c r="J205" s="17"/>
      <c r="N205" s="617" t="s">
        <v>86</v>
      </c>
      <c r="O205" s="618"/>
      <c r="P205" s="618"/>
      <c r="Q205" s="618"/>
      <c r="R205" s="618"/>
      <c r="S205" s="618"/>
      <c r="T205" s="619"/>
      <c r="U205" s="19"/>
      <c r="V205" s="17"/>
    </row>
    <row r="206" spans="1:23" ht="49.9" customHeight="1" x14ac:dyDescent="0.7">
      <c r="A206" s="108"/>
      <c r="B206" s="325" t="s">
        <v>85</v>
      </c>
      <c r="C206" s="38"/>
      <c r="D206" s="107"/>
      <c r="E206" s="106"/>
      <c r="F206" s="105"/>
      <c r="G206" s="104"/>
      <c r="H206" s="19">
        <f>F206-0.36</f>
        <v>-0.36</v>
      </c>
      <c r="N206" s="81"/>
      <c r="O206" s="321" t="s">
        <v>299</v>
      </c>
      <c r="P206" s="33"/>
      <c r="Q206" s="62"/>
      <c r="R206" s="81"/>
      <c r="S206" s="103"/>
      <c r="T206" s="97"/>
      <c r="U206" s="19">
        <f>S206-0.36</f>
        <v>-0.36</v>
      </c>
      <c r="V206" s="17">
        <f t="shared" ref="V206:V214" si="113">SUM(U206/0.77)</f>
        <v>-0.46753246753246752</v>
      </c>
      <c r="W206" s="17"/>
    </row>
    <row r="207" spans="1:23" ht="49.9" customHeight="1" x14ac:dyDescent="0.6">
      <c r="A207" s="102">
        <v>5040</v>
      </c>
      <c r="B207" s="100" t="s">
        <v>82</v>
      </c>
      <c r="C207" s="99"/>
      <c r="D207" s="36"/>
      <c r="E207" s="26"/>
      <c r="F207" s="86">
        <v>27.98</v>
      </c>
      <c r="G207" s="86">
        <f>J207</f>
        <v>36.230129870129872</v>
      </c>
      <c r="H207" s="19">
        <f>F207-0.36</f>
        <v>27.62</v>
      </c>
      <c r="I207" s="17">
        <f>SUM(H207/0.77)</f>
        <v>35.870129870129873</v>
      </c>
      <c r="J207" s="17">
        <f>SUM(I207+0.36)</f>
        <v>36.230129870129872</v>
      </c>
      <c r="K207" s="14"/>
      <c r="N207" s="29">
        <v>547</v>
      </c>
      <c r="O207" s="28" t="s">
        <v>76</v>
      </c>
      <c r="P207" s="27"/>
      <c r="Q207" s="418"/>
      <c r="R207" s="24">
        <v>3.42</v>
      </c>
      <c r="S207" s="24">
        <v>18.38</v>
      </c>
      <c r="T207" s="54">
        <f>W207</f>
        <v>23.7625974025974</v>
      </c>
      <c r="U207" s="19">
        <f>S207-0.36</f>
        <v>18.02</v>
      </c>
      <c r="V207" s="17">
        <f t="shared" si="113"/>
        <v>23.402597402597401</v>
      </c>
      <c r="W207" s="17">
        <f>SUM(V207+0.36)</f>
        <v>23.7625974025974</v>
      </c>
    </row>
    <row r="208" spans="1:23" ht="49.9" customHeight="1" x14ac:dyDescent="0.6">
      <c r="A208" s="29">
        <v>5041</v>
      </c>
      <c r="B208" s="28" t="s">
        <v>29</v>
      </c>
      <c r="C208" s="27"/>
      <c r="D208" s="41"/>
      <c r="E208" s="42"/>
      <c r="F208" s="24">
        <v>30.75</v>
      </c>
      <c r="G208" s="24">
        <f>J208</f>
        <v>39.827532467532464</v>
      </c>
      <c r="H208" s="19">
        <f>F208-0.36</f>
        <v>30.39</v>
      </c>
      <c r="I208" s="17">
        <f>SUM(H208/0.77)</f>
        <v>39.467532467532465</v>
      </c>
      <c r="J208" s="17">
        <f>SUM(I208+0.36)</f>
        <v>39.827532467532464</v>
      </c>
      <c r="K208" s="14"/>
      <c r="N208" s="29">
        <v>548</v>
      </c>
      <c r="O208" s="28" t="s">
        <v>74</v>
      </c>
      <c r="P208" s="27"/>
      <c r="Q208" s="42"/>
      <c r="R208" s="24"/>
      <c r="S208" s="24">
        <v>31.99</v>
      </c>
      <c r="T208" s="54">
        <f>W208</f>
        <v>41.47675324675324</v>
      </c>
      <c r="U208" s="19">
        <f>S208-0.23</f>
        <v>31.759999999999998</v>
      </c>
      <c r="V208" s="17">
        <f t="shared" si="113"/>
        <v>41.246753246753244</v>
      </c>
      <c r="W208" s="17">
        <f>SUM(V208+0.23)</f>
        <v>41.47675324675324</v>
      </c>
    </row>
    <row r="209" spans="1:23" ht="49.9" customHeight="1" x14ac:dyDescent="0.7">
      <c r="A209" s="29">
        <v>5049</v>
      </c>
      <c r="B209" s="28" t="s">
        <v>84</v>
      </c>
      <c r="C209" s="27"/>
      <c r="D209" s="452"/>
      <c r="E209" s="42">
        <v>3</v>
      </c>
      <c r="F209" s="24">
        <v>24.99</v>
      </c>
      <c r="G209" s="24">
        <f>J209</f>
        <v>32.347012987012988</v>
      </c>
      <c r="H209" s="19">
        <f>F209-0.36</f>
        <v>24.63</v>
      </c>
      <c r="I209" s="17">
        <f>SUM(H209/0.77)</f>
        <v>31.987012987012985</v>
      </c>
      <c r="J209" s="17">
        <f>SUM(I209+0.36)</f>
        <v>32.347012987012988</v>
      </c>
      <c r="K209" s="14"/>
      <c r="N209" s="81"/>
      <c r="O209" s="321" t="s">
        <v>300</v>
      </c>
      <c r="P209" s="33"/>
      <c r="Q209" s="62"/>
      <c r="R209" s="81"/>
      <c r="S209" s="81"/>
      <c r="T209" s="97"/>
      <c r="U209" s="19">
        <f>S209-0.36</f>
        <v>-0.36</v>
      </c>
      <c r="V209" s="17">
        <f t="shared" si="113"/>
        <v>-0.46753246753246752</v>
      </c>
      <c r="W209" s="17"/>
    </row>
    <row r="210" spans="1:23" ht="49.9" customHeight="1" x14ac:dyDescent="0.7">
      <c r="A210" s="65"/>
      <c r="B210" s="326" t="s">
        <v>83</v>
      </c>
      <c r="C210" s="33"/>
      <c r="D210" s="32"/>
      <c r="E210" s="95"/>
      <c r="F210" s="101"/>
      <c r="G210" s="93"/>
      <c r="H210" s="19"/>
      <c r="N210" s="29">
        <v>625</v>
      </c>
      <c r="O210" s="28" t="s">
        <v>76</v>
      </c>
      <c r="P210" s="27"/>
      <c r="Q210" s="418"/>
      <c r="R210" s="24">
        <v>3.42</v>
      </c>
      <c r="S210" s="24">
        <v>18.38</v>
      </c>
      <c r="T210" s="54">
        <f>W210</f>
        <v>23.7625974025974</v>
      </c>
      <c r="U210" s="19">
        <f>S210-0.36</f>
        <v>18.02</v>
      </c>
      <c r="V210" s="17">
        <f t="shared" si="113"/>
        <v>23.402597402597401</v>
      </c>
      <c r="W210" s="17">
        <f>SUM(V210+0.36)</f>
        <v>23.7625974025974</v>
      </c>
    </row>
    <row r="211" spans="1:23" ht="49.9" customHeight="1" x14ac:dyDescent="0.6">
      <c r="A211" s="29">
        <v>5000</v>
      </c>
      <c r="B211" s="100" t="s">
        <v>82</v>
      </c>
      <c r="C211" s="99"/>
      <c r="D211" s="36"/>
      <c r="E211" s="26"/>
      <c r="F211" s="86">
        <v>27.98</v>
      </c>
      <c r="G211" s="86">
        <f t="shared" ref="G211:G216" si="114">J211</f>
        <v>36.230129870129872</v>
      </c>
      <c r="H211" s="19">
        <f>F211-0.36</f>
        <v>27.62</v>
      </c>
      <c r="I211" s="17">
        <f t="shared" ref="I211:I221" si="115">SUM(H211/0.77)</f>
        <v>35.870129870129873</v>
      </c>
      <c r="J211" s="17">
        <f>SUM(I211+0.36)</f>
        <v>36.230129870129872</v>
      </c>
      <c r="N211" s="29">
        <v>626</v>
      </c>
      <c r="O211" s="28" t="s">
        <v>74</v>
      </c>
      <c r="P211" s="27"/>
      <c r="Q211" s="42"/>
      <c r="R211" s="24"/>
      <c r="S211" s="24">
        <v>31.99</v>
      </c>
      <c r="T211" s="54">
        <f>W211</f>
        <v>41.47675324675324</v>
      </c>
      <c r="U211" s="19">
        <f>S211-0.23</f>
        <v>31.759999999999998</v>
      </c>
      <c r="V211" s="17">
        <f t="shared" si="113"/>
        <v>41.246753246753244</v>
      </c>
      <c r="W211" s="17">
        <f>SUM(V211+0.23)</f>
        <v>41.47675324675324</v>
      </c>
    </row>
    <row r="212" spans="1:23" ht="49.9" customHeight="1" x14ac:dyDescent="0.7">
      <c r="A212" s="29">
        <v>5001</v>
      </c>
      <c r="B212" s="28" t="s">
        <v>29</v>
      </c>
      <c r="C212" s="27"/>
      <c r="D212" s="41"/>
      <c r="E212" s="42"/>
      <c r="F212" s="24">
        <v>30.75</v>
      </c>
      <c r="G212" s="24">
        <f t="shared" si="114"/>
        <v>39.827532467532464</v>
      </c>
      <c r="H212" s="19">
        <f>F212-0.36</f>
        <v>30.39</v>
      </c>
      <c r="I212" s="17">
        <f t="shared" si="115"/>
        <v>39.467532467532465</v>
      </c>
      <c r="J212" s="17">
        <f>SUM(I212+0.36)</f>
        <v>39.827532467532464</v>
      </c>
      <c r="N212" s="81"/>
      <c r="O212" s="321" t="s">
        <v>301</v>
      </c>
      <c r="P212" s="33"/>
      <c r="Q212" s="62"/>
      <c r="R212" s="81"/>
      <c r="S212" s="81"/>
      <c r="T212" s="97"/>
      <c r="U212" s="19">
        <f>S212-0.36</f>
        <v>-0.36</v>
      </c>
      <c r="V212" s="17">
        <f t="shared" si="113"/>
        <v>-0.46753246753246752</v>
      </c>
      <c r="W212" s="17">
        <f>SUM(V212+0.23)</f>
        <v>-0.23753246753246751</v>
      </c>
    </row>
    <row r="213" spans="1:23" ht="49.9" customHeight="1" x14ac:dyDescent="0.6">
      <c r="A213" s="29">
        <v>5009</v>
      </c>
      <c r="B213" s="28" t="s">
        <v>80</v>
      </c>
      <c r="C213" s="27"/>
      <c r="D213" s="452"/>
      <c r="E213" s="42">
        <v>3</v>
      </c>
      <c r="F213" s="24">
        <v>24.99</v>
      </c>
      <c r="G213" s="24">
        <f t="shared" si="114"/>
        <v>32.347012987012988</v>
      </c>
      <c r="H213" s="19">
        <f>F213-0.36</f>
        <v>24.63</v>
      </c>
      <c r="I213" s="17">
        <f t="shared" si="115"/>
        <v>31.987012987012985</v>
      </c>
      <c r="J213" s="17">
        <f>SUM(I213+0.36)</f>
        <v>32.347012987012988</v>
      </c>
      <c r="N213" s="29">
        <v>557</v>
      </c>
      <c r="O213" s="28" t="s">
        <v>76</v>
      </c>
      <c r="P213" s="27"/>
      <c r="Q213" s="418"/>
      <c r="R213" s="24">
        <v>3.42</v>
      </c>
      <c r="S213" s="24">
        <v>18.38</v>
      </c>
      <c r="T213" s="54">
        <f>W213</f>
        <v>23.7625974025974</v>
      </c>
      <c r="U213" s="19">
        <f>S213-0.36</f>
        <v>18.02</v>
      </c>
      <c r="V213" s="17">
        <f t="shared" si="113"/>
        <v>23.402597402597401</v>
      </c>
      <c r="W213" s="17">
        <f>SUM(V213+0.36)</f>
        <v>23.7625974025974</v>
      </c>
    </row>
    <row r="214" spans="1:23" ht="49.9" customHeight="1" x14ac:dyDescent="0.6">
      <c r="A214" s="29">
        <v>5004</v>
      </c>
      <c r="B214" s="28" t="s">
        <v>79</v>
      </c>
      <c r="C214" s="27"/>
      <c r="D214" s="42"/>
      <c r="E214" s="24" t="s">
        <v>45</v>
      </c>
      <c r="F214" s="24">
        <v>25.48</v>
      </c>
      <c r="G214" s="54">
        <f t="shared" si="114"/>
        <v>32.983376623376621</v>
      </c>
      <c r="H214" s="19">
        <f>F214-0.36</f>
        <v>25.12</v>
      </c>
      <c r="I214" s="17">
        <f t="shared" si="115"/>
        <v>32.623376623376622</v>
      </c>
      <c r="J214" s="17">
        <f>SUM(I214+0.36)</f>
        <v>32.983376623376621</v>
      </c>
      <c r="N214" s="29">
        <v>558</v>
      </c>
      <c r="O214" s="28" t="s">
        <v>74</v>
      </c>
      <c r="P214" s="27"/>
      <c r="Q214" s="42"/>
      <c r="R214" s="24"/>
      <c r="S214" s="24">
        <v>31.99</v>
      </c>
      <c r="T214" s="54">
        <f>W214</f>
        <v>41.47675324675324</v>
      </c>
      <c r="U214" s="19">
        <f>S214-0.23</f>
        <v>31.759999999999998</v>
      </c>
      <c r="V214" s="17">
        <f t="shared" si="113"/>
        <v>41.246753246753244</v>
      </c>
      <c r="W214" s="17">
        <f>SUM(V214+0.23)</f>
        <v>41.47675324675324</v>
      </c>
    </row>
    <row r="215" spans="1:23" ht="49.9" customHeight="1" x14ac:dyDescent="0.7">
      <c r="A215" s="29">
        <v>5011</v>
      </c>
      <c r="B215" s="28" t="s">
        <v>78</v>
      </c>
      <c r="C215" s="27"/>
      <c r="D215" s="41"/>
      <c r="E215" s="42"/>
      <c r="F215" s="24">
        <v>19.989999999999998</v>
      </c>
      <c r="G215" s="24">
        <f t="shared" si="114"/>
        <v>25.85350649350649</v>
      </c>
      <c r="H215" s="19">
        <f>F215-0.36</f>
        <v>19.63</v>
      </c>
      <c r="I215" s="17">
        <f t="shared" si="115"/>
        <v>25.493506493506491</v>
      </c>
      <c r="J215" s="17">
        <f>SUM(I215+0.36)</f>
        <v>25.85350649350649</v>
      </c>
      <c r="N215" s="231"/>
      <c r="O215" s="322" t="s">
        <v>452</v>
      </c>
      <c r="P215" s="234"/>
      <c r="Q215" s="233"/>
      <c r="R215" s="232"/>
      <c r="S215" s="230"/>
      <c r="T215" s="235"/>
      <c r="U215" s="19">
        <f>S215-0.36</f>
        <v>-0.36</v>
      </c>
      <c r="V215" s="17">
        <f t="shared" ref="V215:V217" si="116">SUM(U215/0.77)</f>
        <v>-0.46753246753246752</v>
      </c>
      <c r="W215" s="17">
        <f>SUM(V215+0.23)</f>
        <v>-0.23753246753246751</v>
      </c>
    </row>
    <row r="216" spans="1:23" ht="49.9" customHeight="1" x14ac:dyDescent="0.6">
      <c r="A216" s="29">
        <v>5016</v>
      </c>
      <c r="B216" s="28" t="s">
        <v>77</v>
      </c>
      <c r="C216" s="27"/>
      <c r="D216" s="42"/>
      <c r="E216" s="42"/>
      <c r="F216" s="24">
        <v>27.15</v>
      </c>
      <c r="G216" s="24">
        <f t="shared" si="114"/>
        <v>35.205974025974022</v>
      </c>
      <c r="H216" s="19">
        <f>F216-0.18</f>
        <v>26.97</v>
      </c>
      <c r="I216" s="17">
        <f t="shared" si="115"/>
        <v>35.025974025974023</v>
      </c>
      <c r="J216" s="17">
        <f>SUM(I216+0.18)</f>
        <v>35.205974025974022</v>
      </c>
      <c r="N216" s="29">
        <v>640</v>
      </c>
      <c r="O216" s="28" t="s">
        <v>76</v>
      </c>
      <c r="P216" s="27"/>
      <c r="Q216" s="42"/>
      <c r="R216" s="24">
        <v>3.42</v>
      </c>
      <c r="S216" s="24">
        <v>18.38</v>
      </c>
      <c r="T216" s="54">
        <f>W216</f>
        <v>23.7625974025974</v>
      </c>
      <c r="U216" s="19">
        <f>S216-0.36</f>
        <v>18.02</v>
      </c>
      <c r="V216" s="17">
        <f t="shared" si="116"/>
        <v>23.402597402597401</v>
      </c>
      <c r="W216" s="17">
        <f>SUM(V216+0.36)</f>
        <v>23.7625974025974</v>
      </c>
    </row>
    <row r="217" spans="1:23" ht="49.9" customHeight="1" x14ac:dyDescent="0.7">
      <c r="A217" s="289"/>
      <c r="B217" s="327" t="s">
        <v>401</v>
      </c>
      <c r="C217" s="90"/>
      <c r="D217" s="243"/>
      <c r="E217" s="287"/>
      <c r="F217" s="287"/>
      <c r="G217" s="243"/>
      <c r="H217" s="19"/>
      <c r="I217" s="17"/>
      <c r="J217" s="17"/>
      <c r="N217" s="29">
        <v>641</v>
      </c>
      <c r="O217" s="28" t="s">
        <v>74</v>
      </c>
      <c r="P217" s="27"/>
      <c r="Q217" s="42"/>
      <c r="R217" s="24"/>
      <c r="S217" s="24">
        <v>31.99</v>
      </c>
      <c r="T217" s="54">
        <f>W217</f>
        <v>41.47675324675324</v>
      </c>
      <c r="U217" s="19">
        <f>S217-0.23</f>
        <v>31.759999999999998</v>
      </c>
      <c r="V217" s="17">
        <f t="shared" si="116"/>
        <v>41.246753246753244</v>
      </c>
      <c r="W217" s="17">
        <f>SUM(V217+0.23)</f>
        <v>41.47675324675324</v>
      </c>
    </row>
    <row r="218" spans="1:23" ht="49.9" customHeight="1" x14ac:dyDescent="0.7">
      <c r="A218" s="29">
        <v>5077</v>
      </c>
      <c r="B218" s="27" t="s">
        <v>29</v>
      </c>
      <c r="C218" s="27"/>
      <c r="D218" s="42"/>
      <c r="E218" s="24"/>
      <c r="F218" s="24">
        <v>30.75</v>
      </c>
      <c r="G218" s="24">
        <f t="shared" ref="G218" si="117">J218</f>
        <v>39.827532467532464</v>
      </c>
      <c r="H218" s="19">
        <f>F218-0.36</f>
        <v>30.39</v>
      </c>
      <c r="I218" s="17">
        <f t="shared" ref="I218" si="118">SUM(H218/0.77)</f>
        <v>39.467532467532465</v>
      </c>
      <c r="J218" s="17">
        <f>SUM(I218+0.36)</f>
        <v>39.827532467532464</v>
      </c>
      <c r="N218" s="85"/>
      <c r="O218" s="321" t="s">
        <v>67</v>
      </c>
      <c r="P218" s="33"/>
      <c r="Q218" s="62"/>
      <c r="R218" s="625" t="s">
        <v>66</v>
      </c>
      <c r="S218" s="626"/>
      <c r="T218" s="627"/>
      <c r="U218" s="19" t="e">
        <f>R218-0.36</f>
        <v>#VALUE!</v>
      </c>
      <c r="V218" s="17" t="e">
        <f t="shared" ref="V218:V224" si="119">SUM(U218/0.77)</f>
        <v>#VALUE!</v>
      </c>
      <c r="W218" s="17" t="e">
        <f>SUM(#REF!+0.36)</f>
        <v>#REF!</v>
      </c>
    </row>
    <row r="219" spans="1:23" ht="49.9" customHeight="1" x14ac:dyDescent="0.7">
      <c r="A219" s="65"/>
      <c r="B219" s="326" t="s">
        <v>73</v>
      </c>
      <c r="C219" s="33"/>
      <c r="D219" s="32"/>
      <c r="E219" s="95"/>
      <c r="F219" s="94"/>
      <c r="G219" s="93"/>
      <c r="H219" s="19">
        <f>F219-0.36</f>
        <v>-0.36</v>
      </c>
      <c r="I219" s="17">
        <f t="shared" si="115"/>
        <v>-0.46753246753246752</v>
      </c>
      <c r="J219" s="17">
        <f>SUM(I219+0.36)</f>
        <v>-0.10753246753246753</v>
      </c>
      <c r="N219" s="29">
        <v>4830</v>
      </c>
      <c r="O219" s="28" t="s">
        <v>64</v>
      </c>
      <c r="P219" s="27"/>
      <c r="Q219" s="41"/>
      <c r="R219" s="86"/>
      <c r="S219" s="24">
        <v>23.5</v>
      </c>
      <c r="T219" s="24">
        <f t="shared" ref="T219:T224" si="120">W219</f>
        <v>30.465714285714284</v>
      </c>
      <c r="U219" s="19">
        <f t="shared" ref="U219:U224" si="121">S219-0.18</f>
        <v>23.32</v>
      </c>
      <c r="V219" s="17">
        <f t="shared" si="119"/>
        <v>30.285714285714285</v>
      </c>
      <c r="W219" s="17">
        <f t="shared" ref="W219:W224" si="122">SUM(V219+0.18)</f>
        <v>30.465714285714284</v>
      </c>
    </row>
    <row r="220" spans="1:23" ht="49.9" customHeight="1" x14ac:dyDescent="0.6">
      <c r="A220" s="29">
        <v>5021</v>
      </c>
      <c r="B220" s="28" t="s">
        <v>29</v>
      </c>
      <c r="C220" s="27"/>
      <c r="D220" s="41"/>
      <c r="E220" s="42"/>
      <c r="F220" s="24">
        <v>30.75</v>
      </c>
      <c r="G220" s="24">
        <f>J220</f>
        <v>39.827532467532464</v>
      </c>
      <c r="H220" s="19">
        <f>F220-0.36</f>
        <v>30.39</v>
      </c>
      <c r="I220" s="17">
        <f t="shared" si="115"/>
        <v>39.467532467532465</v>
      </c>
      <c r="J220" s="17">
        <f>SUM(I220+0.36)</f>
        <v>39.827532467532464</v>
      </c>
      <c r="N220" s="29">
        <v>4831</v>
      </c>
      <c r="O220" s="28" t="s">
        <v>62</v>
      </c>
      <c r="P220" s="27"/>
      <c r="Q220" s="41"/>
      <c r="R220" s="86"/>
      <c r="S220" s="24">
        <v>23.5</v>
      </c>
      <c r="T220" s="24">
        <f t="shared" si="120"/>
        <v>30.465714285714284</v>
      </c>
      <c r="U220" s="19">
        <f t="shared" si="121"/>
        <v>23.32</v>
      </c>
      <c r="V220" s="17">
        <f t="shared" si="119"/>
        <v>30.285714285714285</v>
      </c>
      <c r="W220" s="17">
        <f t="shared" si="122"/>
        <v>30.465714285714284</v>
      </c>
    </row>
    <row r="221" spans="1:23" ht="49.9" customHeight="1" x14ac:dyDescent="0.6">
      <c r="A221" s="29">
        <v>5027</v>
      </c>
      <c r="B221" s="28" t="s">
        <v>72</v>
      </c>
      <c r="C221" s="27"/>
      <c r="D221" s="42"/>
      <c r="E221" s="42" t="s">
        <v>45</v>
      </c>
      <c r="F221" s="24">
        <v>25.98</v>
      </c>
      <c r="G221" s="24">
        <f>J221</f>
        <v>33.632727272727273</v>
      </c>
      <c r="H221" s="19">
        <f>F221-0.36</f>
        <v>25.62</v>
      </c>
      <c r="I221" s="17">
        <f t="shared" si="115"/>
        <v>33.272727272727273</v>
      </c>
      <c r="J221" s="17">
        <f>SUM(I221+0.36)</f>
        <v>33.632727272727273</v>
      </c>
      <c r="N221" s="29">
        <v>4832</v>
      </c>
      <c r="O221" s="28" t="s">
        <v>60</v>
      </c>
      <c r="P221" s="27"/>
      <c r="Q221" s="41"/>
      <c r="R221" s="24"/>
      <c r="S221" s="24">
        <v>23.5</v>
      </c>
      <c r="T221" s="24">
        <f t="shared" si="120"/>
        <v>30.465714285714284</v>
      </c>
      <c r="U221" s="19">
        <f t="shared" si="121"/>
        <v>23.32</v>
      </c>
      <c r="V221" s="17">
        <f t="shared" si="119"/>
        <v>30.285714285714285</v>
      </c>
      <c r="W221" s="17">
        <f t="shared" si="122"/>
        <v>30.465714285714284</v>
      </c>
    </row>
    <row r="222" spans="1:23" ht="49.9" customHeight="1" x14ac:dyDescent="0.7">
      <c r="A222" s="76"/>
      <c r="B222" s="321" t="s">
        <v>69</v>
      </c>
      <c r="C222" s="33"/>
      <c r="D222" s="32"/>
      <c r="E222" s="63"/>
      <c r="F222" s="34" t="s">
        <v>68</v>
      </c>
      <c r="G222" s="87"/>
      <c r="H222" s="19"/>
      <c r="I222" s="17"/>
      <c r="J222" s="17"/>
      <c r="N222" s="29">
        <v>4837</v>
      </c>
      <c r="O222" s="28" t="s">
        <v>57</v>
      </c>
      <c r="P222" s="27"/>
      <c r="Q222" s="41"/>
      <c r="R222" s="86"/>
      <c r="S222" s="24">
        <v>23.5</v>
      </c>
      <c r="T222" s="24">
        <f t="shared" si="120"/>
        <v>30.465714285714284</v>
      </c>
      <c r="U222" s="19">
        <f t="shared" si="121"/>
        <v>23.32</v>
      </c>
      <c r="V222" s="17">
        <f t="shared" si="119"/>
        <v>30.285714285714285</v>
      </c>
      <c r="W222" s="17">
        <f t="shared" si="122"/>
        <v>30.465714285714284</v>
      </c>
    </row>
    <row r="223" spans="1:23" ht="49.9" customHeight="1" x14ac:dyDescent="0.6">
      <c r="A223" s="29">
        <v>1030</v>
      </c>
      <c r="B223" s="27" t="s">
        <v>65</v>
      </c>
      <c r="C223" s="27"/>
      <c r="D223" s="42"/>
      <c r="E223" s="41"/>
      <c r="F223" s="24">
        <v>31.85</v>
      </c>
      <c r="G223" s="54">
        <f>J223</f>
        <v>41.256103896103895</v>
      </c>
      <c r="H223" s="19">
        <f>F223-0.36</f>
        <v>31.490000000000002</v>
      </c>
      <c r="I223" s="17">
        <f>SUM(H223/0.77)</f>
        <v>40.896103896103895</v>
      </c>
      <c r="J223" s="17">
        <f>SUM(I223+0.36)</f>
        <v>41.256103896103895</v>
      </c>
      <c r="N223" s="29">
        <v>4834</v>
      </c>
      <c r="O223" s="28" t="s">
        <v>56</v>
      </c>
      <c r="P223" s="27"/>
      <c r="Q223" s="41"/>
      <c r="R223" s="86"/>
      <c r="S223" s="24">
        <v>23.5</v>
      </c>
      <c r="T223" s="24">
        <f t="shared" si="120"/>
        <v>30.465714285714284</v>
      </c>
      <c r="U223" s="19">
        <f t="shared" si="121"/>
        <v>23.32</v>
      </c>
      <c r="V223" s="17">
        <f t="shared" si="119"/>
        <v>30.285714285714285</v>
      </c>
      <c r="W223" s="17">
        <f t="shared" si="122"/>
        <v>30.465714285714284</v>
      </c>
    </row>
    <row r="224" spans="1:23" ht="49.9" customHeight="1" x14ac:dyDescent="0.7">
      <c r="A224" s="65"/>
      <c r="B224" s="326" t="s">
        <v>61</v>
      </c>
      <c r="C224" s="33"/>
      <c r="D224" s="32"/>
      <c r="E224" s="63" t="s">
        <v>43</v>
      </c>
      <c r="F224" s="63"/>
      <c r="G224" s="62"/>
      <c r="H224" s="19"/>
      <c r="I224" s="17"/>
      <c r="J224" s="17"/>
      <c r="N224" s="29">
        <v>4839</v>
      </c>
      <c r="O224" s="28" t="s">
        <v>54</v>
      </c>
      <c r="P224" s="27"/>
      <c r="Q224" s="41"/>
      <c r="R224" s="86"/>
      <c r="S224" s="24">
        <v>23.5</v>
      </c>
      <c r="T224" s="24">
        <f t="shared" si="120"/>
        <v>30.465714285714284</v>
      </c>
      <c r="U224" s="19">
        <f t="shared" si="121"/>
        <v>23.32</v>
      </c>
      <c r="V224" s="17">
        <f t="shared" si="119"/>
        <v>30.285714285714285</v>
      </c>
      <c r="W224" s="17">
        <f t="shared" si="122"/>
        <v>30.465714285714284</v>
      </c>
    </row>
    <row r="225" spans="1:28" ht="49.9" customHeight="1" x14ac:dyDescent="0.7">
      <c r="A225" s="29">
        <v>5094</v>
      </c>
      <c r="B225" s="28" t="s">
        <v>59</v>
      </c>
      <c r="C225" s="27"/>
      <c r="D225" s="36"/>
      <c r="E225" s="42" t="s">
        <v>45</v>
      </c>
      <c r="F225" s="24">
        <v>26.49</v>
      </c>
      <c r="G225" s="54">
        <f>J225</f>
        <v>34.295064935064936</v>
      </c>
      <c r="H225" s="19">
        <f>F225-0.36</f>
        <v>26.13</v>
      </c>
      <c r="I225" s="17">
        <f>SUM(H225/0.77)</f>
        <v>33.935064935064936</v>
      </c>
      <c r="J225" s="17">
        <f>SUM(I225+0.36)</f>
        <v>34.295064935064936</v>
      </c>
      <c r="N225" s="81"/>
      <c r="O225" s="321" t="s">
        <v>312</v>
      </c>
      <c r="P225" s="33"/>
      <c r="Q225" s="62"/>
      <c r="R225" s="625" t="s">
        <v>71</v>
      </c>
      <c r="S225" s="626"/>
      <c r="T225" s="627"/>
      <c r="U225" s="19">
        <f>S225-0.36</f>
        <v>-0.36</v>
      </c>
      <c r="V225" s="17">
        <f>SUM(U225/0.77)</f>
        <v>-0.46753246753246752</v>
      </c>
      <c r="W225" s="17">
        <f>SUM(V225+0.23)</f>
        <v>-0.23753246753246751</v>
      </c>
    </row>
    <row r="226" spans="1:28" ht="49.9" customHeight="1" x14ac:dyDescent="0.7">
      <c r="A226" s="65"/>
      <c r="B226" s="326" t="s">
        <v>58</v>
      </c>
      <c r="C226" s="33"/>
      <c r="D226" s="32"/>
      <c r="E226" s="68"/>
      <c r="F226" s="63"/>
      <c r="G226" s="62"/>
      <c r="H226" s="19">
        <f>F224-0.36</f>
        <v>-0.36</v>
      </c>
      <c r="I226" s="17">
        <f>SUM(H226/0.77)</f>
        <v>-0.46753246753246752</v>
      </c>
      <c r="J226" s="17"/>
      <c r="N226" s="29">
        <v>4870</v>
      </c>
      <c r="O226" s="28" t="s">
        <v>358</v>
      </c>
      <c r="P226" s="27"/>
      <c r="Q226" s="41"/>
      <c r="R226" s="24"/>
      <c r="S226" s="24">
        <v>27.7</v>
      </c>
      <c r="T226" s="54">
        <f>W226</f>
        <v>35.866493506493505</v>
      </c>
      <c r="U226" s="19">
        <f>S226-0.36</f>
        <v>27.34</v>
      </c>
      <c r="V226" s="17">
        <f>SUM(U226/0.77)</f>
        <v>35.506493506493506</v>
      </c>
      <c r="W226" s="17">
        <f>SUM(V226+0.36)</f>
        <v>35.866493506493505</v>
      </c>
      <c r="AB226" s="119"/>
    </row>
    <row r="227" spans="1:28" ht="49.9" customHeight="1" x14ac:dyDescent="0.6">
      <c r="A227" s="29">
        <v>4471</v>
      </c>
      <c r="B227" s="28" t="s">
        <v>29</v>
      </c>
      <c r="C227" s="27"/>
      <c r="D227" s="42"/>
      <c r="E227" s="24"/>
      <c r="F227" s="29">
        <v>28.99</v>
      </c>
      <c r="G227" s="24">
        <f>J227</f>
        <v>37.541818181818179</v>
      </c>
      <c r="H227" s="19">
        <f>F227-0.36</f>
        <v>28.63</v>
      </c>
      <c r="I227" s="17">
        <f>SUM(H227/0.77)</f>
        <v>37.18181818181818</v>
      </c>
      <c r="J227" s="17">
        <f>SUM(I227+0.36)</f>
        <v>37.541818181818179</v>
      </c>
      <c r="N227" s="728" t="s">
        <v>47</v>
      </c>
      <c r="O227" s="729"/>
      <c r="P227" s="729"/>
      <c r="Q227" s="729"/>
      <c r="R227" s="729"/>
      <c r="S227" s="58"/>
      <c r="T227" s="77"/>
      <c r="U227" s="19"/>
      <c r="V227" s="17"/>
      <c r="W227" s="17"/>
    </row>
    <row r="228" spans="1:28" ht="49.9" customHeight="1" x14ac:dyDescent="0.7">
      <c r="A228" s="563" t="s">
        <v>53</v>
      </c>
      <c r="B228" s="564"/>
      <c r="C228" s="564"/>
      <c r="D228" s="564"/>
      <c r="E228" s="564"/>
      <c r="F228" s="564"/>
      <c r="G228" s="565"/>
      <c r="H228" s="19"/>
      <c r="I228" s="17"/>
      <c r="J228" s="17"/>
      <c r="N228" s="65"/>
      <c r="O228" s="326" t="s">
        <v>46</v>
      </c>
      <c r="P228" s="33"/>
      <c r="Q228" s="63"/>
      <c r="R228" s="64"/>
      <c r="S228" s="63"/>
      <c r="T228" s="62"/>
      <c r="U228" s="19"/>
      <c r="V228" s="17"/>
      <c r="W228" s="17"/>
    </row>
    <row r="229" spans="1:28" ht="49.9" customHeight="1" x14ac:dyDescent="0.7">
      <c r="A229" s="84"/>
      <c r="B229" s="323" t="s">
        <v>52</v>
      </c>
      <c r="C229" s="38"/>
      <c r="D229" s="32"/>
      <c r="E229" s="83" t="s">
        <v>43</v>
      </c>
      <c r="F229" s="82"/>
      <c r="G229" s="82"/>
      <c r="H229" s="19">
        <f t="shared" ref="H229:H239" si="123">F229-0.36</f>
        <v>-0.36</v>
      </c>
      <c r="I229" s="17">
        <f t="shared" ref="I229:I239" si="124">SUM(H229/0.77)</f>
        <v>-0.46753246753246752</v>
      </c>
      <c r="J229" s="17">
        <f t="shared" ref="J229:J239" si="125">SUM(I229+0.36)</f>
        <v>-0.10753246753246753</v>
      </c>
      <c r="N229" s="29">
        <v>2550</v>
      </c>
      <c r="O229" s="67" t="s">
        <v>29</v>
      </c>
      <c r="P229" s="66"/>
      <c r="Q229" s="42"/>
      <c r="R229" s="42" t="s">
        <v>45</v>
      </c>
      <c r="S229" s="24">
        <v>32.200000000000003</v>
      </c>
      <c r="T229" s="54">
        <f>U229</f>
        <v>41.81818181818182</v>
      </c>
      <c r="U229" s="19">
        <f t="shared" ref="U229:U232" si="126">S229/0.77</f>
        <v>41.81818181818182</v>
      </c>
      <c r="V229" s="17"/>
      <c r="W229" s="17"/>
    </row>
    <row r="230" spans="1:28" ht="49.9" customHeight="1" x14ac:dyDescent="0.6">
      <c r="A230" s="29">
        <v>777</v>
      </c>
      <c r="B230" s="28" t="s">
        <v>40</v>
      </c>
      <c r="C230" s="27"/>
      <c r="D230" s="42"/>
      <c r="E230" s="29"/>
      <c r="F230" s="29">
        <v>16.149999999999999</v>
      </c>
      <c r="G230" s="54">
        <f>J230</f>
        <v>20.866493506493505</v>
      </c>
      <c r="H230" s="19">
        <f t="shared" si="123"/>
        <v>15.79</v>
      </c>
      <c r="I230" s="17">
        <f t="shared" si="124"/>
        <v>20.506493506493506</v>
      </c>
      <c r="J230" s="17">
        <f t="shared" si="125"/>
        <v>20.866493506493505</v>
      </c>
      <c r="N230" s="75">
        <v>2552</v>
      </c>
      <c r="O230" s="74" t="s">
        <v>42</v>
      </c>
      <c r="P230" s="73"/>
      <c r="Q230" s="72"/>
      <c r="R230" s="71"/>
      <c r="S230" s="71">
        <v>28</v>
      </c>
      <c r="T230" s="70">
        <f>U230</f>
        <v>36.36363636363636</v>
      </c>
      <c r="U230" s="19">
        <f t="shared" si="126"/>
        <v>36.36363636363636</v>
      </c>
      <c r="V230" s="17"/>
      <c r="W230" s="17"/>
    </row>
    <row r="231" spans="1:28" ht="49.9" customHeight="1" x14ac:dyDescent="0.7">
      <c r="A231" s="76"/>
      <c r="B231" s="321" t="s">
        <v>50</v>
      </c>
      <c r="C231" s="33"/>
      <c r="D231" s="32"/>
      <c r="E231" s="80" t="s">
        <v>43</v>
      </c>
      <c r="F231" s="30"/>
      <c r="G231" s="30"/>
      <c r="H231" s="19">
        <f t="shared" si="123"/>
        <v>-0.36</v>
      </c>
      <c r="I231" s="17">
        <f t="shared" si="124"/>
        <v>-0.46753246753246752</v>
      </c>
      <c r="J231" s="17">
        <f t="shared" si="125"/>
        <v>-0.10753246753246753</v>
      </c>
      <c r="N231" s="65"/>
      <c r="O231" s="326" t="s">
        <v>41</v>
      </c>
      <c r="P231" s="33"/>
      <c r="Q231" s="62"/>
      <c r="R231" s="64"/>
      <c r="S231" s="63"/>
      <c r="T231" s="62"/>
      <c r="U231" s="19">
        <f t="shared" si="126"/>
        <v>0</v>
      </c>
      <c r="V231" s="17"/>
      <c r="W231" s="17"/>
    </row>
    <row r="232" spans="1:28" ht="49.9" customHeight="1" x14ac:dyDescent="0.6">
      <c r="A232" s="29">
        <v>5079</v>
      </c>
      <c r="B232" s="28" t="s">
        <v>49</v>
      </c>
      <c r="C232" s="27"/>
      <c r="D232" s="36"/>
      <c r="E232" s="24"/>
      <c r="F232" s="29">
        <v>18.489999999999998</v>
      </c>
      <c r="G232" s="54">
        <f>J232</f>
        <v>23.905454545454543</v>
      </c>
      <c r="H232" s="19">
        <f t="shared" si="123"/>
        <v>18.13</v>
      </c>
      <c r="I232" s="17">
        <f t="shared" si="124"/>
        <v>23.545454545454543</v>
      </c>
      <c r="J232" s="17">
        <f t="shared" si="125"/>
        <v>23.905454545454543</v>
      </c>
      <c r="N232" s="29">
        <v>5100</v>
      </c>
      <c r="O232" s="67" t="s">
        <v>29</v>
      </c>
      <c r="P232" s="66"/>
      <c r="Q232" s="42"/>
      <c r="R232" s="41"/>
      <c r="S232" s="24">
        <v>28.98</v>
      </c>
      <c r="T232" s="54">
        <f>U232</f>
        <v>37.636363636363633</v>
      </c>
      <c r="U232" s="19">
        <f t="shared" si="126"/>
        <v>37.636363636363633</v>
      </c>
      <c r="V232" s="17"/>
      <c r="W232" s="17"/>
    </row>
    <row r="233" spans="1:28" ht="49.9" customHeight="1" x14ac:dyDescent="0.7">
      <c r="A233" s="76"/>
      <c r="B233" s="321" t="s">
        <v>48</v>
      </c>
      <c r="C233" s="33"/>
      <c r="D233" s="32"/>
      <c r="E233" s="78" t="s">
        <v>43</v>
      </c>
      <c r="F233" s="30"/>
      <c r="G233" s="30"/>
      <c r="H233" s="19">
        <f t="shared" si="123"/>
        <v>-0.36</v>
      </c>
      <c r="I233" s="17">
        <f t="shared" si="124"/>
        <v>-0.46753246753246752</v>
      </c>
      <c r="J233" s="17">
        <f t="shared" si="125"/>
        <v>-0.10753246753246753</v>
      </c>
      <c r="N233" s="696" t="s">
        <v>350</v>
      </c>
      <c r="O233" s="696"/>
      <c r="P233" s="696"/>
      <c r="Q233" s="696"/>
      <c r="R233" s="696"/>
      <c r="S233" s="301"/>
      <c r="T233" s="301"/>
    </row>
    <row r="234" spans="1:28" ht="49.9" customHeight="1" x14ac:dyDescent="0.6">
      <c r="A234" s="29">
        <v>781</v>
      </c>
      <c r="B234" s="28" t="s">
        <v>29</v>
      </c>
      <c r="C234" s="27"/>
      <c r="D234" s="42"/>
      <c r="E234" s="69"/>
      <c r="F234" s="24">
        <v>20.98</v>
      </c>
      <c r="G234" s="54">
        <f>J234</f>
        <v>27.139220779220778</v>
      </c>
      <c r="H234" s="19">
        <f t="shared" si="123"/>
        <v>20.62</v>
      </c>
      <c r="I234" s="17">
        <f t="shared" si="124"/>
        <v>26.779220779220779</v>
      </c>
      <c r="J234" s="17">
        <f t="shared" si="125"/>
        <v>27.139220779220778</v>
      </c>
      <c r="N234" s="351"/>
      <c r="O234" s="530" t="s">
        <v>492</v>
      </c>
      <c r="P234" s="530"/>
      <c r="Q234" s="530"/>
      <c r="R234" s="530"/>
      <c r="S234" s="530"/>
      <c r="T234" s="530"/>
      <c r="U234" s="368"/>
      <c r="V234" s="368"/>
      <c r="W234" s="368"/>
    </row>
    <row r="235" spans="1:28" ht="49.9" customHeight="1" x14ac:dyDescent="0.7">
      <c r="A235" s="76"/>
      <c r="B235" s="321" t="s">
        <v>44</v>
      </c>
      <c r="C235" s="33"/>
      <c r="D235" s="32"/>
      <c r="E235" s="63" t="s">
        <v>43</v>
      </c>
      <c r="F235" s="30"/>
      <c r="G235" s="30"/>
      <c r="H235" s="19">
        <f t="shared" si="123"/>
        <v>-0.36</v>
      </c>
      <c r="I235" s="17">
        <f t="shared" si="124"/>
        <v>-0.46753246753246752</v>
      </c>
      <c r="J235" s="17">
        <f t="shared" si="125"/>
        <v>-0.10753246753246753</v>
      </c>
      <c r="N235" s="121"/>
      <c r="O235" s="524" t="s">
        <v>72</v>
      </c>
      <c r="P235" s="524"/>
      <c r="Q235" s="524"/>
      <c r="R235" s="369"/>
      <c r="S235" s="136">
        <v>25.98</v>
      </c>
      <c r="T235" s="136">
        <v>33.630000000000003</v>
      </c>
      <c r="U235" s="368">
        <f t="shared" ref="U235" si="127">S236-0.36</f>
        <v>-0.36</v>
      </c>
      <c r="V235" s="368">
        <f>SUM(U235/0.77)</f>
        <v>-0.46753246753246752</v>
      </c>
      <c r="W235" s="368">
        <f>SUM(V235+0.36)</f>
        <v>-0.10753246753246753</v>
      </c>
    </row>
    <row r="236" spans="1:28" ht="49.9" customHeight="1" x14ac:dyDescent="0.6">
      <c r="A236" s="29">
        <v>790</v>
      </c>
      <c r="B236" s="28" t="s">
        <v>29</v>
      </c>
      <c r="C236" s="27"/>
      <c r="D236" s="42"/>
      <c r="E236" s="69"/>
      <c r="F236" s="24">
        <v>20.98</v>
      </c>
      <c r="G236" s="54">
        <f>J236</f>
        <v>27.139220779220778</v>
      </c>
      <c r="H236" s="19">
        <f t="shared" si="123"/>
        <v>20.62</v>
      </c>
      <c r="I236" s="17">
        <f t="shared" si="124"/>
        <v>26.779220779220779</v>
      </c>
      <c r="J236" s="17">
        <f t="shared" si="125"/>
        <v>27.139220779220778</v>
      </c>
      <c r="N236" s="351"/>
      <c r="O236" s="511" t="s">
        <v>493</v>
      </c>
      <c r="P236" s="511"/>
      <c r="Q236" s="511"/>
      <c r="R236" s="511"/>
      <c r="S236" s="511"/>
      <c r="T236" s="511"/>
      <c r="U236" s="368"/>
      <c r="V236" s="368"/>
      <c r="W236" s="368"/>
    </row>
    <row r="237" spans="1:28" ht="49.9" customHeight="1" x14ac:dyDescent="0.7">
      <c r="A237" s="65"/>
      <c r="B237" s="326" t="s">
        <v>39</v>
      </c>
      <c r="C237" s="33"/>
      <c r="D237" s="32"/>
      <c r="E237" s="68"/>
      <c r="F237" s="63"/>
      <c r="G237" s="62"/>
      <c r="H237" s="19">
        <f t="shared" si="123"/>
        <v>-0.36</v>
      </c>
      <c r="I237" s="17">
        <f t="shared" si="124"/>
        <v>-0.46753246753246752</v>
      </c>
      <c r="J237" s="17">
        <f t="shared" si="125"/>
        <v>-0.10753246753246753</v>
      </c>
      <c r="N237" s="121"/>
      <c r="O237" s="524" t="s">
        <v>72</v>
      </c>
      <c r="P237" s="524"/>
      <c r="Q237" s="524"/>
      <c r="R237" s="369"/>
      <c r="S237" s="136">
        <v>25.98</v>
      </c>
      <c r="T237" s="136">
        <v>33.630000000000003</v>
      </c>
      <c r="U237" s="368"/>
      <c r="V237" s="368"/>
      <c r="W237" s="368"/>
    </row>
    <row r="238" spans="1:28" ht="49.9" customHeight="1" x14ac:dyDescent="0.7">
      <c r="A238" s="29">
        <v>4479</v>
      </c>
      <c r="B238" s="28" t="s">
        <v>29</v>
      </c>
      <c r="C238" s="27"/>
      <c r="D238" s="42"/>
      <c r="E238" s="42"/>
      <c r="F238" s="29">
        <v>22.99</v>
      </c>
      <c r="G238" s="54">
        <f>J238</f>
        <v>29.749610389610385</v>
      </c>
      <c r="H238" s="19">
        <f t="shared" si="123"/>
        <v>22.63</v>
      </c>
      <c r="I238" s="17">
        <f t="shared" si="124"/>
        <v>29.389610389610386</v>
      </c>
      <c r="J238" s="17">
        <f t="shared" si="125"/>
        <v>29.749610389610385</v>
      </c>
      <c r="N238" s="121"/>
      <c r="O238" s="524" t="s">
        <v>74</v>
      </c>
      <c r="P238" s="524"/>
      <c r="Q238" s="524"/>
      <c r="R238" s="369"/>
      <c r="S238" s="136">
        <v>32.49</v>
      </c>
      <c r="T238" s="136">
        <f t="shared" ref="T238" si="128">W238</f>
        <v>42.126103896103899</v>
      </c>
      <c r="U238" s="368">
        <f>S238-0.23</f>
        <v>32.260000000000005</v>
      </c>
      <c r="V238" s="368">
        <f t="shared" ref="V238" si="129">SUM(U238/0.77)</f>
        <v>41.896103896103902</v>
      </c>
      <c r="W238" s="368">
        <f>SUM(V238+0.23)</f>
        <v>42.126103896103899</v>
      </c>
    </row>
    <row r="239" spans="1:28" ht="49.9" customHeight="1" x14ac:dyDescent="0.6">
      <c r="A239" s="560" t="s">
        <v>38</v>
      </c>
      <c r="B239" s="561"/>
      <c r="C239" s="561"/>
      <c r="D239" s="561"/>
      <c r="E239" s="561"/>
      <c r="F239" s="561"/>
      <c r="G239" s="562"/>
      <c r="H239" s="19">
        <f t="shared" si="123"/>
        <v>-0.36</v>
      </c>
      <c r="I239" s="17">
        <f t="shared" si="124"/>
        <v>-0.46753246753246752</v>
      </c>
      <c r="J239" s="17">
        <f t="shared" si="125"/>
        <v>-0.10753246753246753</v>
      </c>
      <c r="N239" s="351"/>
      <c r="O239" s="530" t="s">
        <v>494</v>
      </c>
      <c r="P239" s="531"/>
      <c r="Q239" s="531"/>
      <c r="R239" s="531"/>
      <c r="S239" s="531"/>
      <c r="T239" s="531"/>
      <c r="U239" s="368"/>
      <c r="V239" s="368"/>
      <c r="W239" s="368"/>
    </row>
    <row r="240" spans="1:28" ht="49.9" customHeight="1" x14ac:dyDescent="0.7">
      <c r="A240" s="61"/>
      <c r="B240" s="329" t="s">
        <v>37</v>
      </c>
      <c r="C240" s="60"/>
      <c r="D240" s="59"/>
      <c r="E240" s="543" t="s">
        <v>33</v>
      </c>
      <c r="F240" s="543"/>
      <c r="G240" s="543"/>
      <c r="H240" s="19"/>
      <c r="I240" s="17"/>
      <c r="J240" s="17"/>
      <c r="N240" s="121"/>
      <c r="O240" s="524" t="s">
        <v>72</v>
      </c>
      <c r="P240" s="524"/>
      <c r="Q240" s="524"/>
      <c r="R240" s="369"/>
      <c r="S240" s="136">
        <v>25.98</v>
      </c>
      <c r="T240" s="136">
        <v>33.630000000000003</v>
      </c>
      <c r="U240" s="368"/>
      <c r="V240" s="368"/>
      <c r="W240" s="368"/>
    </row>
    <row r="241" spans="1:26" ht="49.9" customHeight="1" x14ac:dyDescent="0.7">
      <c r="A241" s="29">
        <v>3378</v>
      </c>
      <c r="B241" s="28" t="s">
        <v>29</v>
      </c>
      <c r="C241" s="27"/>
      <c r="D241" s="26"/>
      <c r="E241" s="42"/>
      <c r="F241" s="29">
        <v>32.950000000000003</v>
      </c>
      <c r="G241" s="54">
        <f>J241</f>
        <v>42.684675324675325</v>
      </c>
      <c r="H241" s="19">
        <f>F241-0.36</f>
        <v>32.590000000000003</v>
      </c>
      <c r="I241" s="17">
        <f>SUM(H241/0.77)</f>
        <v>42.324675324675326</v>
      </c>
      <c r="J241" s="17">
        <f>SUM(I241+0.36)</f>
        <v>42.684675324675325</v>
      </c>
      <c r="N241" s="121"/>
      <c r="O241" s="524" t="s">
        <v>74</v>
      </c>
      <c r="P241" s="524"/>
      <c r="Q241" s="524"/>
      <c r="R241" s="369"/>
      <c r="S241" s="136">
        <v>32.49</v>
      </c>
      <c r="T241" s="136">
        <f t="shared" ref="T241" si="130">W241</f>
        <v>42.126103896103899</v>
      </c>
      <c r="U241" s="368">
        <f>S241-0.23</f>
        <v>32.260000000000005</v>
      </c>
      <c r="V241" s="368">
        <f t="shared" ref="V241" si="131">SUM(U241/0.77)</f>
        <v>41.896103896103902</v>
      </c>
      <c r="W241" s="368">
        <f>SUM(V241+0.23)</f>
        <v>42.126103896103899</v>
      </c>
    </row>
    <row r="242" spans="1:26" ht="49.9" customHeight="1" x14ac:dyDescent="0.7">
      <c r="A242" s="57"/>
      <c r="B242" s="336" t="s">
        <v>36</v>
      </c>
      <c r="C242" s="56"/>
      <c r="D242" s="55"/>
      <c r="E242" s="551" t="s">
        <v>35</v>
      </c>
      <c r="F242" s="552"/>
      <c r="G242" s="552"/>
      <c r="H242" s="19"/>
      <c r="I242" s="17"/>
      <c r="J242" s="17">
        <f>SUM(I242+0.36)</f>
        <v>0.36</v>
      </c>
      <c r="N242" s="351"/>
      <c r="O242" s="511" t="s">
        <v>495</v>
      </c>
      <c r="P242" s="512"/>
      <c r="Q242" s="512"/>
      <c r="R242" s="512"/>
      <c r="S242" s="512"/>
      <c r="T242" s="512"/>
      <c r="U242" s="368"/>
      <c r="V242" s="368"/>
      <c r="W242" s="368"/>
    </row>
    <row r="243" spans="1:26" ht="49.9" customHeight="1" x14ac:dyDescent="0.7">
      <c r="A243" s="25">
        <v>1020</v>
      </c>
      <c r="B243" s="28" t="s">
        <v>31</v>
      </c>
      <c r="C243" s="27"/>
      <c r="D243" s="26"/>
      <c r="E243" s="42"/>
      <c r="F243" s="24">
        <v>33.99</v>
      </c>
      <c r="G243" s="24">
        <f>J243</f>
        <v>44.035324675324674</v>
      </c>
      <c r="H243" s="19">
        <f>F243-0.36</f>
        <v>33.630000000000003</v>
      </c>
      <c r="I243" s="17">
        <f>SUM(H243/0.77)</f>
        <v>43.675324675324674</v>
      </c>
      <c r="J243" s="17">
        <f>SUM(I243+0.36)</f>
        <v>44.035324675324674</v>
      </c>
      <c r="N243" s="121"/>
      <c r="O243" s="524" t="s">
        <v>72</v>
      </c>
      <c r="P243" s="524"/>
      <c r="Q243" s="524"/>
      <c r="R243" s="369"/>
      <c r="S243" s="136">
        <v>25.98</v>
      </c>
      <c r="T243" s="136">
        <v>33.630000000000003</v>
      </c>
      <c r="U243" s="368"/>
      <c r="V243" s="368"/>
      <c r="W243" s="368"/>
    </row>
    <row r="244" spans="1:26" ht="49.9" customHeight="1" x14ac:dyDescent="0.7">
      <c r="A244" s="25"/>
      <c r="B244" s="27"/>
      <c r="C244" s="27"/>
      <c r="D244" s="36"/>
      <c r="E244" s="627" t="s">
        <v>34</v>
      </c>
      <c r="F244" s="543"/>
      <c r="G244" s="543"/>
      <c r="H244" s="19"/>
      <c r="I244" s="17"/>
      <c r="J244" s="17"/>
      <c r="N244" s="121"/>
      <c r="O244" s="524" t="s">
        <v>74</v>
      </c>
      <c r="P244" s="524"/>
      <c r="Q244" s="524"/>
      <c r="R244" s="369"/>
      <c r="S244" s="136">
        <v>32.49</v>
      </c>
      <c r="T244" s="136">
        <f t="shared" ref="T244" si="132">W244</f>
        <v>42.126103896103899</v>
      </c>
      <c r="U244" s="368">
        <f>S244-0.23</f>
        <v>32.260000000000005</v>
      </c>
      <c r="V244" s="368">
        <f t="shared" ref="V244" si="133">SUM(U244/0.77)</f>
        <v>41.896103896103902</v>
      </c>
      <c r="W244" s="368">
        <f>SUM(V244+0.23)</f>
        <v>42.126103896103899</v>
      </c>
    </row>
    <row r="245" spans="1:26" ht="49.9" customHeight="1" x14ac:dyDescent="0.6">
      <c r="A245" s="25">
        <v>1024</v>
      </c>
      <c r="B245" s="28" t="s">
        <v>31</v>
      </c>
      <c r="C245" s="27"/>
      <c r="D245" s="26"/>
      <c r="E245" s="42"/>
      <c r="F245" s="24">
        <v>33.99</v>
      </c>
      <c r="G245" s="24">
        <f>J245</f>
        <v>44.035324675324674</v>
      </c>
      <c r="H245" s="19">
        <f>F245-0.36</f>
        <v>33.630000000000003</v>
      </c>
      <c r="I245" s="17">
        <f>SUM(H245/0.77)</f>
        <v>43.675324675324674</v>
      </c>
      <c r="J245" s="17">
        <f>SUM(I245+0.36)</f>
        <v>44.035324675324674</v>
      </c>
      <c r="N245" s="351"/>
      <c r="O245" s="511" t="s">
        <v>496</v>
      </c>
      <c r="P245" s="511"/>
      <c r="Q245" s="511"/>
      <c r="R245" s="511"/>
      <c r="S245" s="511"/>
      <c r="T245" s="511"/>
      <c r="U245" s="368"/>
      <c r="V245" s="368"/>
      <c r="W245" s="368"/>
    </row>
    <row r="246" spans="1:26" ht="49.9" customHeight="1" x14ac:dyDescent="0.7">
      <c r="A246" s="25"/>
      <c r="B246" s="27"/>
      <c r="C246" s="27"/>
      <c r="D246" s="36"/>
      <c r="E246" s="627" t="s">
        <v>33</v>
      </c>
      <c r="F246" s="543"/>
      <c r="G246" s="543"/>
      <c r="H246" s="19"/>
      <c r="I246" s="17"/>
      <c r="J246" s="17"/>
      <c r="N246" s="121"/>
      <c r="O246" s="524" t="s">
        <v>72</v>
      </c>
      <c r="P246" s="524"/>
      <c r="Q246" s="524"/>
      <c r="R246" s="369"/>
      <c r="S246" s="136">
        <v>25.98</v>
      </c>
      <c r="T246" s="136">
        <v>33.630000000000003</v>
      </c>
      <c r="U246" s="368"/>
      <c r="V246" s="368"/>
      <c r="W246" s="368"/>
    </row>
    <row r="247" spans="1:26" ht="49.9" customHeight="1" x14ac:dyDescent="0.7">
      <c r="A247" s="52">
        <v>1022</v>
      </c>
      <c r="B247" s="51" t="s">
        <v>31</v>
      </c>
      <c r="C247" s="50"/>
      <c r="D247" s="53"/>
      <c r="E247" s="42"/>
      <c r="F247" s="24">
        <v>33.99</v>
      </c>
      <c r="G247" s="49">
        <f>J247</f>
        <v>44.035324675324674</v>
      </c>
      <c r="H247" s="19">
        <f>F247-0.36</f>
        <v>33.630000000000003</v>
      </c>
      <c r="I247" s="17">
        <f>SUM(H247/0.77)</f>
        <v>43.675324675324674</v>
      </c>
      <c r="J247" s="17">
        <f>SUM(I247+0.36)</f>
        <v>44.035324675324674</v>
      </c>
      <c r="N247" s="121"/>
      <c r="O247" s="524" t="s">
        <v>74</v>
      </c>
      <c r="P247" s="524"/>
      <c r="Q247" s="524"/>
      <c r="R247" s="369"/>
      <c r="S247" s="136">
        <v>32.49</v>
      </c>
      <c r="T247" s="136">
        <f t="shared" ref="T247" si="134">W247</f>
        <v>42.126103896103899</v>
      </c>
      <c r="U247" s="368">
        <f>S247-0.23</f>
        <v>32.260000000000005</v>
      </c>
      <c r="V247" s="368">
        <f t="shared" ref="V247" si="135">SUM(U247/0.77)</f>
        <v>41.896103896103902</v>
      </c>
      <c r="W247" s="368">
        <f>SUM(V247+0.23)</f>
        <v>42.126103896103899</v>
      </c>
    </row>
    <row r="248" spans="1:26" ht="49.9" customHeight="1" x14ac:dyDescent="0.6">
      <c r="A248" s="25"/>
      <c r="B248" s="27"/>
      <c r="C248" s="27"/>
      <c r="D248" s="26"/>
      <c r="E248" s="627" t="s">
        <v>32</v>
      </c>
      <c r="F248" s="543"/>
      <c r="G248" s="543"/>
      <c r="H248" s="19"/>
      <c r="I248" s="17"/>
      <c r="J248" s="17"/>
      <c r="N248" s="351"/>
      <c r="O248" s="511" t="s">
        <v>477</v>
      </c>
      <c r="P248" s="512"/>
      <c r="Q248" s="512"/>
      <c r="R248" s="512"/>
      <c r="S248" s="512"/>
      <c r="T248" s="512"/>
      <c r="U248" s="368"/>
      <c r="V248" s="368"/>
      <c r="W248" s="368"/>
    </row>
    <row r="249" spans="1:26" ht="49.9" customHeight="1" x14ac:dyDescent="0.7">
      <c r="A249" s="52">
        <v>1026</v>
      </c>
      <c r="B249" s="51" t="s">
        <v>31</v>
      </c>
      <c r="C249" s="50"/>
      <c r="D249" s="26"/>
      <c r="E249" s="42"/>
      <c r="F249" s="24">
        <v>33.99</v>
      </c>
      <c r="G249" s="49">
        <f>J249</f>
        <v>44.035324675324674</v>
      </c>
      <c r="H249" s="19">
        <f>F249-0.36</f>
        <v>33.630000000000003</v>
      </c>
      <c r="I249" s="17">
        <f>SUM(H249/0.77)</f>
        <v>43.675324675324674</v>
      </c>
      <c r="J249" s="17">
        <f>SUM(I249+0.36)</f>
        <v>44.035324675324674</v>
      </c>
      <c r="N249" s="121"/>
      <c r="O249" s="403" t="s">
        <v>431</v>
      </c>
      <c r="P249" s="403"/>
      <c r="Q249" s="403"/>
      <c r="R249" s="369"/>
      <c r="S249" s="136">
        <v>23.5</v>
      </c>
      <c r="T249" s="136">
        <f t="shared" ref="T249" si="136">W249</f>
        <v>30.465714285714284</v>
      </c>
      <c r="U249" s="368">
        <f t="shared" ref="U249" si="137">S249-0.18</f>
        <v>23.32</v>
      </c>
      <c r="V249" s="368">
        <f t="shared" ref="V249" si="138">SUM(U249/0.77)</f>
        <v>30.285714285714285</v>
      </c>
      <c r="W249" s="368">
        <f t="shared" ref="W249" si="139">SUM(V249+0.18)</f>
        <v>30.465714285714284</v>
      </c>
    </row>
    <row r="250" spans="1:26" ht="49.9" customHeight="1" x14ac:dyDescent="0.7">
      <c r="A250" s="48"/>
      <c r="B250" s="337" t="s">
        <v>30</v>
      </c>
      <c r="C250" s="47"/>
      <c r="D250" s="46"/>
      <c r="E250" s="45"/>
      <c r="F250" s="44"/>
      <c r="G250" s="43"/>
      <c r="H250" s="19"/>
      <c r="I250" s="17"/>
      <c r="J250" s="17"/>
      <c r="N250" s="367"/>
      <c r="O250" s="616" t="s">
        <v>442</v>
      </c>
      <c r="P250" s="616"/>
      <c r="Q250" s="616"/>
      <c r="R250" s="616"/>
      <c r="S250" s="616"/>
      <c r="T250" s="616"/>
      <c r="U250" s="368"/>
      <c r="V250" s="368"/>
      <c r="W250" s="368"/>
    </row>
    <row r="251" spans="1:26" ht="49.9" customHeight="1" x14ac:dyDescent="0.6">
      <c r="A251" s="29">
        <v>1170</v>
      </c>
      <c r="B251" s="28" t="s">
        <v>29</v>
      </c>
      <c r="C251" s="27"/>
      <c r="D251" s="42"/>
      <c r="E251" s="41"/>
      <c r="F251" s="24">
        <v>32.85</v>
      </c>
      <c r="G251" s="24">
        <f>J251</f>
        <v>42.554805194805198</v>
      </c>
      <c r="H251" s="19">
        <f>F251-0.36</f>
        <v>32.49</v>
      </c>
      <c r="I251" s="17">
        <f t="shared" ref="I251:I256" si="140">SUM(H251/0.77)</f>
        <v>42.194805194805198</v>
      </c>
      <c r="J251" s="17">
        <f>SUM(I251+0.36)</f>
        <v>42.554805194805198</v>
      </c>
      <c r="N251" s="121">
        <v>1500</v>
      </c>
      <c r="O251" s="524" t="s">
        <v>40</v>
      </c>
      <c r="P251" s="524"/>
      <c r="Q251" s="524"/>
      <c r="R251" s="136"/>
      <c r="S251" s="121">
        <v>9.99</v>
      </c>
      <c r="T251" s="136">
        <f t="shared" ref="T251:T252" si="141">W251</f>
        <v>12.866493506493507</v>
      </c>
      <c r="U251" s="368">
        <f>S251-0.36</f>
        <v>9.6300000000000008</v>
      </c>
      <c r="V251" s="368">
        <f t="shared" ref="V251:V252" si="142">SUM(U251/0.77)</f>
        <v>12.506493506493507</v>
      </c>
      <c r="W251" s="368">
        <f t="shared" ref="W251" si="143">SUM(V251+0.36)</f>
        <v>12.866493506493507</v>
      </c>
    </row>
    <row r="252" spans="1:26" ht="49.9" customHeight="1" x14ac:dyDescent="0.7">
      <c r="A252" s="553" t="s">
        <v>28</v>
      </c>
      <c r="B252" s="554"/>
      <c r="C252" s="554"/>
      <c r="D252" s="554"/>
      <c r="E252" s="554"/>
      <c r="F252" s="554"/>
      <c r="G252" s="555"/>
      <c r="H252" s="19">
        <f>F252-0.36</f>
        <v>-0.36</v>
      </c>
      <c r="I252" s="17">
        <f t="shared" si="140"/>
        <v>-0.46753246753246752</v>
      </c>
      <c r="J252" s="17">
        <f>SUM(I252+0.36)</f>
        <v>-0.10753246753246753</v>
      </c>
      <c r="N252" s="121">
        <v>1501</v>
      </c>
      <c r="O252" s="524" t="s">
        <v>74</v>
      </c>
      <c r="P252" s="524"/>
      <c r="Q252" s="524"/>
      <c r="R252" s="369"/>
      <c r="S252" s="121">
        <v>25.55</v>
      </c>
      <c r="T252" s="136">
        <f t="shared" si="141"/>
        <v>33.113116883116881</v>
      </c>
      <c r="U252" s="368">
        <f>S252-0.23</f>
        <v>25.32</v>
      </c>
      <c r="V252" s="368">
        <f t="shared" si="142"/>
        <v>32.883116883116884</v>
      </c>
      <c r="W252" s="368">
        <f>SUM(V252+0.23)</f>
        <v>33.113116883116881</v>
      </c>
    </row>
    <row r="253" spans="1:26" ht="49.9" customHeight="1" x14ac:dyDescent="0.7">
      <c r="A253" s="40"/>
      <c r="B253" s="323" t="s">
        <v>27</v>
      </c>
      <c r="C253" s="38"/>
      <c r="D253" s="37"/>
      <c r="E253" s="551"/>
      <c r="F253" s="552"/>
      <c r="G253" s="552"/>
      <c r="H253" s="19">
        <f>F253-0.36</f>
        <v>-0.36</v>
      </c>
      <c r="I253" s="17">
        <f t="shared" si="140"/>
        <v>-0.46753246753246752</v>
      </c>
      <c r="J253" s="17">
        <f>SUM(I253+0.36)</f>
        <v>-0.10753246753246753</v>
      </c>
      <c r="N253" s="367"/>
      <c r="O253" s="621" t="s">
        <v>441</v>
      </c>
      <c r="P253" s="621"/>
      <c r="Q253" s="621"/>
      <c r="R253" s="621"/>
      <c r="S253" s="621"/>
      <c r="T253" s="621"/>
      <c r="U253" s="368"/>
      <c r="V253" s="368"/>
      <c r="W253" s="368"/>
    </row>
    <row r="254" spans="1:26" ht="49.9" customHeight="1" x14ac:dyDescent="0.6">
      <c r="A254" s="29">
        <v>4860</v>
      </c>
      <c r="B254" s="28" t="s">
        <v>26</v>
      </c>
      <c r="C254" s="27"/>
      <c r="D254" s="36"/>
      <c r="E254" s="26"/>
      <c r="F254" s="24">
        <v>11.99</v>
      </c>
      <c r="G254" s="24">
        <f>J254</f>
        <v>15.517662337662337</v>
      </c>
      <c r="H254" s="19">
        <f>F254-0.18</f>
        <v>11.81</v>
      </c>
      <c r="I254" s="17">
        <f t="shared" si="140"/>
        <v>15.337662337662337</v>
      </c>
      <c r="J254" s="17">
        <f>SUM(I254+0.18)</f>
        <v>15.517662337662337</v>
      </c>
      <c r="N254" s="121">
        <v>1503</v>
      </c>
      <c r="O254" s="524" t="s">
        <v>40</v>
      </c>
      <c r="P254" s="524"/>
      <c r="Q254" s="524"/>
      <c r="R254" s="136"/>
      <c r="S254" s="121">
        <v>21.98</v>
      </c>
      <c r="T254" s="136">
        <f t="shared" ref="T254:T255" si="144">W254</f>
        <v>28.437922077922078</v>
      </c>
      <c r="U254" s="368">
        <f>S254-0.36</f>
        <v>21.62</v>
      </c>
      <c r="V254" s="368">
        <f t="shared" ref="V254:V255" si="145">SUM(U254/0.77)</f>
        <v>28.077922077922079</v>
      </c>
      <c r="W254" s="368">
        <f t="shared" ref="W254" si="146">SUM(V254+0.36)</f>
        <v>28.437922077922078</v>
      </c>
      <c r="Z254" s="119"/>
    </row>
    <row r="255" spans="1:26" ht="49.9" customHeight="1" x14ac:dyDescent="0.7">
      <c r="A255" s="35"/>
      <c r="B255" s="321" t="s">
        <v>25</v>
      </c>
      <c r="C255" s="33"/>
      <c r="D255" s="32"/>
      <c r="E255" s="31"/>
      <c r="F255" s="30"/>
      <c r="G255" s="30"/>
      <c r="H255" s="19">
        <f>F255-0.36</f>
        <v>-0.36</v>
      </c>
      <c r="I255" s="17">
        <f t="shared" si="140"/>
        <v>-0.46753246753246752</v>
      </c>
      <c r="J255" s="17">
        <f>SUM(I255+0.36)</f>
        <v>-0.10753246753246753</v>
      </c>
      <c r="N255" s="121">
        <v>1504</v>
      </c>
      <c r="O255" s="524" t="s">
        <v>74</v>
      </c>
      <c r="P255" s="524"/>
      <c r="Q255" s="524"/>
      <c r="R255" s="369"/>
      <c r="S255" s="121">
        <v>25.55</v>
      </c>
      <c r="T255" s="136">
        <f t="shared" si="144"/>
        <v>33.113116883116881</v>
      </c>
      <c r="U255" s="368">
        <f>S255-0.23</f>
        <v>25.32</v>
      </c>
      <c r="V255" s="368">
        <f t="shared" si="145"/>
        <v>32.883116883116884</v>
      </c>
      <c r="W255" s="368">
        <f>SUM(V255+0.23)</f>
        <v>33.113116883116881</v>
      </c>
      <c r="Y255" s="119"/>
      <c r="Z255" s="119"/>
    </row>
    <row r="256" spans="1:26" ht="49.9" customHeight="1" x14ac:dyDescent="0.7">
      <c r="A256" s="29">
        <v>595</v>
      </c>
      <c r="B256" s="28" t="s">
        <v>24</v>
      </c>
      <c r="C256" s="27"/>
      <c r="D256" s="26"/>
      <c r="E256" s="25"/>
      <c r="F256" s="24">
        <v>22.8</v>
      </c>
      <c r="G256" s="24">
        <f>J256</f>
        <v>29.556623376623378</v>
      </c>
      <c r="H256" s="19">
        <f>F256-0.18</f>
        <v>22.62</v>
      </c>
      <c r="I256" s="17">
        <f t="shared" si="140"/>
        <v>29.376623376623378</v>
      </c>
      <c r="J256" s="17">
        <f>SUM(I256+0.18)</f>
        <v>29.556623376623378</v>
      </c>
      <c r="N256" s="242"/>
      <c r="O256" s="324" t="s">
        <v>359</v>
      </c>
      <c r="P256" s="242"/>
      <c r="Q256" s="244"/>
      <c r="R256" s="242"/>
      <c r="S256" s="244"/>
      <c r="T256" s="244"/>
      <c r="Z256" s="119"/>
    </row>
    <row r="257" spans="1:27" ht="49.9" customHeight="1" x14ac:dyDescent="0.6">
      <c r="A257" s="23"/>
      <c r="B257" s="23"/>
      <c r="C257" s="23"/>
      <c r="D257" s="22"/>
      <c r="E257" s="21"/>
      <c r="F257" s="17"/>
      <c r="G257" s="20"/>
      <c r="H257" s="19"/>
      <c r="I257" s="17"/>
      <c r="J257" s="17"/>
      <c r="N257" s="29">
        <v>4802</v>
      </c>
      <c r="O257" s="510" t="s">
        <v>353</v>
      </c>
      <c r="P257" s="510"/>
      <c r="Q257" s="510"/>
      <c r="R257" s="24"/>
      <c r="S257" s="24">
        <v>28.98</v>
      </c>
      <c r="T257" s="24">
        <f t="shared" ref="T257:T261" si="147">W257</f>
        <v>37.528831168831168</v>
      </c>
      <c r="U257" s="13">
        <f t="shared" ref="U257:U261" si="148">S257-0.36</f>
        <v>28.62</v>
      </c>
      <c r="V257" s="13">
        <f t="shared" ref="V257:V261" si="149">SUM(U257/0.77)</f>
        <v>37.168831168831169</v>
      </c>
      <c r="W257" s="13">
        <f t="shared" ref="W257:W261" si="150">SUM(V257+0.36)</f>
        <v>37.528831168831168</v>
      </c>
    </row>
    <row r="258" spans="1:27" ht="49.9" customHeight="1" x14ac:dyDescent="0.6">
      <c r="A258" s="14"/>
      <c r="B258" s="14"/>
      <c r="C258" s="14"/>
      <c r="F258" s="18"/>
      <c r="G258" s="14"/>
      <c r="N258" s="29">
        <v>4804</v>
      </c>
      <c r="O258" s="510" t="s">
        <v>352</v>
      </c>
      <c r="P258" s="510"/>
      <c r="Q258" s="510"/>
      <c r="R258" s="24"/>
      <c r="S258" s="24">
        <v>28.98</v>
      </c>
      <c r="T258" s="24">
        <f t="shared" si="147"/>
        <v>37.528831168831168</v>
      </c>
      <c r="U258" s="13">
        <f t="shared" si="148"/>
        <v>28.62</v>
      </c>
      <c r="V258" s="13">
        <f t="shared" si="149"/>
        <v>37.168831168831169</v>
      </c>
      <c r="W258" s="13">
        <f t="shared" si="150"/>
        <v>37.528831168831168</v>
      </c>
    </row>
    <row r="259" spans="1:27" ht="49.9" customHeight="1" x14ac:dyDescent="0.6">
      <c r="F259" s="17"/>
      <c r="N259" s="29">
        <v>4801</v>
      </c>
      <c r="O259" s="510" t="s">
        <v>354</v>
      </c>
      <c r="P259" s="510"/>
      <c r="Q259" s="510"/>
      <c r="R259" s="24"/>
      <c r="S259" s="24">
        <v>28.98</v>
      </c>
      <c r="T259" s="24">
        <f t="shared" si="147"/>
        <v>37.528831168831168</v>
      </c>
      <c r="U259" s="13">
        <f t="shared" si="148"/>
        <v>28.62</v>
      </c>
      <c r="V259" s="13">
        <f t="shared" si="149"/>
        <v>37.168831168831169</v>
      </c>
      <c r="W259" s="13">
        <f t="shared" si="150"/>
        <v>37.528831168831168</v>
      </c>
    </row>
    <row r="260" spans="1:27" ht="49.9" customHeight="1" x14ac:dyDescent="0.6">
      <c r="A260" s="15"/>
      <c r="B260" s="15"/>
      <c r="C260" s="15"/>
      <c r="G260" s="14"/>
      <c r="I260" s="14"/>
      <c r="J260" s="14"/>
      <c r="N260" s="29">
        <v>4803</v>
      </c>
      <c r="O260" s="510" t="s">
        <v>355</v>
      </c>
      <c r="P260" s="510"/>
      <c r="Q260" s="510"/>
      <c r="R260" s="24"/>
      <c r="S260" s="24">
        <v>28.98</v>
      </c>
      <c r="T260" s="24">
        <f t="shared" si="147"/>
        <v>37.528831168831168</v>
      </c>
      <c r="U260" s="13">
        <f t="shared" si="148"/>
        <v>28.62</v>
      </c>
      <c r="V260" s="13">
        <f t="shared" si="149"/>
        <v>37.168831168831169</v>
      </c>
      <c r="W260" s="13">
        <f t="shared" si="150"/>
        <v>37.528831168831168</v>
      </c>
    </row>
    <row r="261" spans="1:27" ht="49.9" customHeight="1" x14ac:dyDescent="0.6">
      <c r="A261" s="15"/>
      <c r="B261" s="15"/>
      <c r="C261" s="15"/>
      <c r="G261" s="14"/>
      <c r="I261" s="14"/>
      <c r="J261" s="14"/>
      <c r="N261" s="29">
        <v>4800</v>
      </c>
      <c r="O261" s="510" t="s">
        <v>356</v>
      </c>
      <c r="P261" s="510"/>
      <c r="Q261" s="510"/>
      <c r="R261" s="24">
        <v>1</v>
      </c>
      <c r="S261" s="24">
        <v>25.98</v>
      </c>
      <c r="T261" s="24">
        <f t="shared" si="147"/>
        <v>33.632727272727273</v>
      </c>
      <c r="U261" s="13">
        <f t="shared" si="148"/>
        <v>25.62</v>
      </c>
      <c r="V261" s="13">
        <f t="shared" si="149"/>
        <v>33.272727272727273</v>
      </c>
      <c r="W261" s="13">
        <f t="shared" si="150"/>
        <v>33.632727272727273</v>
      </c>
    </row>
    <row r="262" spans="1:27" ht="49.9" customHeight="1" x14ac:dyDescent="0.7">
      <c r="N262" s="352"/>
      <c r="O262" s="509" t="s">
        <v>457</v>
      </c>
      <c r="P262" s="509"/>
      <c r="Q262" s="509"/>
      <c r="R262" s="509"/>
      <c r="S262" s="509"/>
      <c r="T262" s="509"/>
    </row>
    <row r="263" spans="1:27" ht="49.9" customHeight="1" x14ac:dyDescent="0.6">
      <c r="N263" s="29">
        <v>1040</v>
      </c>
      <c r="O263" s="366" t="s">
        <v>356</v>
      </c>
      <c r="P263" s="366"/>
      <c r="Q263" s="366"/>
      <c r="R263" s="24"/>
      <c r="S263" s="29">
        <v>9.99</v>
      </c>
      <c r="T263" s="24">
        <f t="shared" ref="T263" si="151">W263</f>
        <v>12.866493506493507</v>
      </c>
      <c r="U263" s="13">
        <f t="shared" ref="U263" si="152">S263-0.36</f>
        <v>9.6300000000000008</v>
      </c>
      <c r="V263" s="13">
        <f t="shared" ref="V263" si="153">SUM(U263/0.77)</f>
        <v>12.506493506493507</v>
      </c>
      <c r="W263" s="13">
        <f t="shared" ref="W263" si="154">SUM(V263+0.36)</f>
        <v>12.866493506493507</v>
      </c>
    </row>
    <row r="264" spans="1:27" ht="49.9" customHeight="1" x14ac:dyDescent="0.7">
      <c r="N264" s="706" t="s">
        <v>422</v>
      </c>
      <c r="O264" s="706"/>
      <c r="P264" s="706"/>
      <c r="Q264" s="706"/>
      <c r="R264" s="706"/>
      <c r="S264" s="345"/>
      <c r="T264" s="345"/>
      <c r="AA264" s="119"/>
    </row>
    <row r="265" spans="1:27" ht="49.9" customHeight="1" x14ac:dyDescent="0.6">
      <c r="N265" s="242"/>
      <c r="O265" s="525" t="s">
        <v>405</v>
      </c>
      <c r="P265" s="525"/>
      <c r="Q265" s="525"/>
      <c r="R265" s="525"/>
      <c r="S265" s="525"/>
      <c r="T265" s="525"/>
    </row>
    <row r="266" spans="1:27" ht="49.9" customHeight="1" x14ac:dyDescent="0.6">
      <c r="N266" s="29">
        <v>7000</v>
      </c>
      <c r="O266" s="510" t="s">
        <v>406</v>
      </c>
      <c r="P266" s="510"/>
      <c r="Q266" s="510"/>
      <c r="R266" s="122"/>
      <c r="S266" s="29">
        <v>20.58</v>
      </c>
      <c r="T266" s="24">
        <f t="shared" ref="T266:T270" si="155">W266</f>
        <v>26.85350649350649</v>
      </c>
      <c r="U266" s="13">
        <f>S266-0.18</f>
        <v>20.399999999999999</v>
      </c>
      <c r="V266" s="13">
        <f t="shared" ref="V266:V270" si="156">SUM(U266/0.77)</f>
        <v>26.493506493506491</v>
      </c>
      <c r="W266" s="13">
        <f t="shared" ref="W266:W270" si="157">SUM(V266+0.36)</f>
        <v>26.85350649350649</v>
      </c>
    </row>
    <row r="267" spans="1:27" ht="49.9" customHeight="1" x14ac:dyDescent="0.6">
      <c r="N267" s="29">
        <v>7004</v>
      </c>
      <c r="O267" s="510" t="s">
        <v>407</v>
      </c>
      <c r="P267" s="510"/>
      <c r="Q267" s="510"/>
      <c r="R267" s="122"/>
      <c r="S267" s="29">
        <v>20.58</v>
      </c>
      <c r="T267" s="24">
        <f t="shared" si="155"/>
        <v>26.85350649350649</v>
      </c>
      <c r="U267" s="13">
        <f>S267-0.18</f>
        <v>20.399999999999999</v>
      </c>
      <c r="V267" s="13">
        <f t="shared" si="156"/>
        <v>26.493506493506491</v>
      </c>
      <c r="W267" s="13">
        <f t="shared" si="157"/>
        <v>26.85350649350649</v>
      </c>
    </row>
    <row r="268" spans="1:27" ht="49.9" customHeight="1" x14ac:dyDescent="0.6">
      <c r="N268" s="29">
        <v>7008</v>
      </c>
      <c r="O268" s="510" t="s">
        <v>408</v>
      </c>
      <c r="P268" s="510"/>
      <c r="Q268" s="510"/>
      <c r="R268" s="122"/>
      <c r="S268" s="29">
        <v>20.58</v>
      </c>
      <c r="T268" s="24">
        <f t="shared" si="155"/>
        <v>26.85350649350649</v>
      </c>
      <c r="U268" s="13">
        <f>S268-0.18</f>
        <v>20.399999999999999</v>
      </c>
      <c r="V268" s="13">
        <f t="shared" si="156"/>
        <v>26.493506493506491</v>
      </c>
      <c r="W268" s="13">
        <f t="shared" si="157"/>
        <v>26.85350649350649</v>
      </c>
    </row>
    <row r="269" spans="1:27" ht="49.9" customHeight="1" x14ac:dyDescent="0.6">
      <c r="N269" s="29">
        <v>7016</v>
      </c>
      <c r="O269" s="510" t="s">
        <v>409</v>
      </c>
      <c r="P269" s="510"/>
      <c r="Q269" s="510"/>
      <c r="R269" s="122"/>
      <c r="S269" s="24">
        <v>34.799999999999997</v>
      </c>
      <c r="T269" s="24">
        <f t="shared" si="155"/>
        <v>45.087272727272726</v>
      </c>
      <c r="U269" s="13">
        <f t="shared" ref="U269:U270" si="158">S269-0.36</f>
        <v>34.44</v>
      </c>
      <c r="V269" s="13">
        <f t="shared" si="156"/>
        <v>44.727272727272727</v>
      </c>
      <c r="W269" s="13">
        <f t="shared" si="157"/>
        <v>45.087272727272726</v>
      </c>
    </row>
    <row r="270" spans="1:27" ht="49.9" customHeight="1" x14ac:dyDescent="0.6">
      <c r="N270" s="29">
        <v>7018</v>
      </c>
      <c r="O270" s="510" t="s">
        <v>410</v>
      </c>
      <c r="P270" s="510"/>
      <c r="Q270" s="510"/>
      <c r="R270" s="122"/>
      <c r="S270" s="24">
        <v>34.799999999999997</v>
      </c>
      <c r="T270" s="24">
        <f t="shared" si="155"/>
        <v>45.087272727272726</v>
      </c>
      <c r="U270" s="13">
        <f t="shared" si="158"/>
        <v>34.44</v>
      </c>
      <c r="V270" s="13">
        <f t="shared" si="156"/>
        <v>44.727272727272727</v>
      </c>
      <c r="W270" s="13">
        <f t="shared" si="157"/>
        <v>45.087272727272726</v>
      </c>
    </row>
    <row r="271" spans="1:27" ht="49.9" customHeight="1" x14ac:dyDescent="0.6">
      <c r="N271" s="123"/>
      <c r="O271" s="511" t="s">
        <v>411</v>
      </c>
      <c r="P271" s="512"/>
      <c r="Q271" s="512"/>
      <c r="R271" s="512"/>
      <c r="S271" s="512"/>
      <c r="T271" s="512"/>
    </row>
    <row r="272" spans="1:27" ht="49.9" customHeight="1" x14ac:dyDescent="0.6">
      <c r="N272" s="29">
        <v>7100</v>
      </c>
      <c r="O272" s="510" t="s">
        <v>412</v>
      </c>
      <c r="P272" s="510"/>
      <c r="Q272" s="510"/>
      <c r="R272" s="122"/>
      <c r="S272" s="29">
        <v>48.09</v>
      </c>
      <c r="T272" s="24">
        <f t="shared" ref="T272:T274" si="159">W272</f>
        <v>62.347012987012988</v>
      </c>
      <c r="U272" s="13">
        <f t="shared" ref="U272:U274" si="160">S272-0.36</f>
        <v>47.730000000000004</v>
      </c>
      <c r="V272" s="13">
        <f t="shared" ref="V272:V274" si="161">SUM(U272/0.77)</f>
        <v>61.987012987012989</v>
      </c>
      <c r="W272" s="13">
        <f t="shared" ref="W272:W274" si="162">SUM(V272+0.36)</f>
        <v>62.347012987012988</v>
      </c>
    </row>
    <row r="273" spans="14:23" ht="49.9" customHeight="1" x14ac:dyDescent="0.6">
      <c r="N273" s="29">
        <v>7101</v>
      </c>
      <c r="O273" s="510" t="s">
        <v>413</v>
      </c>
      <c r="P273" s="510"/>
      <c r="Q273" s="510"/>
      <c r="R273" s="122"/>
      <c r="S273" s="29">
        <v>48.09</v>
      </c>
      <c r="T273" s="24">
        <f t="shared" si="159"/>
        <v>62.347012987012988</v>
      </c>
      <c r="U273" s="13">
        <f t="shared" si="160"/>
        <v>47.730000000000004</v>
      </c>
      <c r="V273" s="13">
        <f t="shared" si="161"/>
        <v>61.987012987012989</v>
      </c>
      <c r="W273" s="13">
        <f t="shared" si="162"/>
        <v>62.347012987012988</v>
      </c>
    </row>
    <row r="274" spans="14:23" ht="49.9" customHeight="1" x14ac:dyDescent="0.6">
      <c r="N274" s="29">
        <v>7102</v>
      </c>
      <c r="O274" s="510" t="s">
        <v>414</v>
      </c>
      <c r="P274" s="510"/>
      <c r="Q274" s="510"/>
      <c r="R274" s="122"/>
      <c r="S274" s="29">
        <v>48.09</v>
      </c>
      <c r="T274" s="24">
        <f t="shared" si="159"/>
        <v>62.347012987012988</v>
      </c>
      <c r="U274" s="13">
        <f t="shared" si="160"/>
        <v>47.730000000000004</v>
      </c>
      <c r="V274" s="13">
        <f t="shared" si="161"/>
        <v>61.987012987012989</v>
      </c>
      <c r="W274" s="13">
        <f t="shared" si="162"/>
        <v>62.347012987012988</v>
      </c>
    </row>
    <row r="275" spans="14:23" ht="49.9" customHeight="1" x14ac:dyDescent="0.6">
      <c r="N275" s="123"/>
      <c r="O275" s="511" t="s">
        <v>415</v>
      </c>
      <c r="P275" s="512"/>
      <c r="Q275" s="512"/>
      <c r="R275" s="512"/>
      <c r="S275" s="512"/>
      <c r="T275" s="512"/>
    </row>
    <row r="276" spans="14:23" ht="49.9" customHeight="1" x14ac:dyDescent="0.6">
      <c r="N276" s="29">
        <v>7150</v>
      </c>
      <c r="O276" s="510" t="s">
        <v>416</v>
      </c>
      <c r="P276" s="510"/>
      <c r="Q276" s="510"/>
      <c r="R276" s="122"/>
      <c r="S276" s="29">
        <v>48.09</v>
      </c>
      <c r="T276" s="24">
        <f t="shared" ref="T276:T277" si="163">W276</f>
        <v>62.347012987012988</v>
      </c>
      <c r="U276" s="13">
        <f t="shared" ref="U276:U277" si="164">S276-0.36</f>
        <v>47.730000000000004</v>
      </c>
      <c r="V276" s="13">
        <f t="shared" ref="V276:V277" si="165">SUM(U276/0.77)</f>
        <v>61.987012987012989</v>
      </c>
      <c r="W276" s="13">
        <f t="shared" ref="W276:W277" si="166">SUM(V276+0.36)</f>
        <v>62.347012987012988</v>
      </c>
    </row>
    <row r="277" spans="14:23" ht="49.9" customHeight="1" x14ac:dyDescent="0.6">
      <c r="N277" s="29">
        <v>7151</v>
      </c>
      <c r="O277" s="510" t="s">
        <v>417</v>
      </c>
      <c r="P277" s="510"/>
      <c r="Q277" s="510"/>
      <c r="R277" s="122"/>
      <c r="S277" s="29">
        <v>48.09</v>
      </c>
      <c r="T277" s="24">
        <f t="shared" si="163"/>
        <v>62.347012987012988</v>
      </c>
      <c r="U277" s="13">
        <f t="shared" si="164"/>
        <v>47.730000000000004</v>
      </c>
      <c r="V277" s="13">
        <f t="shared" si="165"/>
        <v>61.987012987012989</v>
      </c>
      <c r="W277" s="13">
        <f t="shared" si="166"/>
        <v>62.347012987012988</v>
      </c>
    </row>
    <row r="278" spans="14:23" ht="49.9" customHeight="1" x14ac:dyDescent="0.6">
      <c r="N278" s="123"/>
      <c r="O278" s="511" t="s">
        <v>418</v>
      </c>
      <c r="P278" s="511"/>
      <c r="Q278" s="511"/>
      <c r="R278" s="511"/>
      <c r="S278" s="511"/>
      <c r="T278" s="511"/>
    </row>
    <row r="279" spans="14:23" ht="49.9" customHeight="1" x14ac:dyDescent="0.6">
      <c r="N279" s="29">
        <v>7170</v>
      </c>
      <c r="O279" s="510" t="s">
        <v>419</v>
      </c>
      <c r="P279" s="510"/>
      <c r="Q279" s="510"/>
      <c r="R279" s="122"/>
      <c r="S279" s="29">
        <v>24.05</v>
      </c>
      <c r="T279" s="29">
        <f t="shared" ref="T279:T281" si="167">W279</f>
        <v>31.36</v>
      </c>
      <c r="U279" s="13">
        <f>S279-0.18</f>
        <v>23.87</v>
      </c>
      <c r="V279" s="13">
        <f t="shared" ref="V279:V281" si="168">SUM(U279/0.77)</f>
        <v>31</v>
      </c>
      <c r="W279" s="13">
        <f t="shared" ref="W279:W281" si="169">SUM(V279+0.36)</f>
        <v>31.36</v>
      </c>
    </row>
    <row r="280" spans="14:23" ht="49.9" customHeight="1" x14ac:dyDescent="0.6">
      <c r="N280" s="29">
        <v>7171</v>
      </c>
      <c r="O280" s="510" t="s">
        <v>420</v>
      </c>
      <c r="P280" s="510"/>
      <c r="Q280" s="510"/>
      <c r="R280" s="122"/>
      <c r="S280" s="29">
        <v>24.05</v>
      </c>
      <c r="T280" s="29">
        <f t="shared" si="167"/>
        <v>31.36</v>
      </c>
      <c r="U280" s="13">
        <f>S280-0.18</f>
        <v>23.87</v>
      </c>
      <c r="V280" s="13">
        <f t="shared" si="168"/>
        <v>31</v>
      </c>
      <c r="W280" s="13">
        <f t="shared" si="169"/>
        <v>31.36</v>
      </c>
    </row>
    <row r="281" spans="14:23" ht="49.9" customHeight="1" x14ac:dyDescent="0.6">
      <c r="N281" s="29">
        <v>7172</v>
      </c>
      <c r="O281" s="510" t="s">
        <v>421</v>
      </c>
      <c r="P281" s="510"/>
      <c r="Q281" s="510"/>
      <c r="R281" s="122"/>
      <c r="S281" s="29">
        <v>24.05</v>
      </c>
      <c r="T281" s="29">
        <f t="shared" si="167"/>
        <v>31.36</v>
      </c>
      <c r="U281" s="13">
        <f>S281-0.18</f>
        <v>23.87</v>
      </c>
      <c r="V281" s="13">
        <f t="shared" si="168"/>
        <v>31</v>
      </c>
      <c r="W281" s="13">
        <f t="shared" si="169"/>
        <v>31.36</v>
      </c>
    </row>
  </sheetData>
  <mergeCells count="198">
    <mergeCell ref="A1:T1"/>
    <mergeCell ref="N53:T53"/>
    <mergeCell ref="A4:G4"/>
    <mergeCell ref="N4:T4"/>
    <mergeCell ref="A53:G53"/>
    <mergeCell ref="O92:Q92"/>
    <mergeCell ref="N66:T66"/>
    <mergeCell ref="A86:E86"/>
    <mergeCell ref="B62:D62"/>
    <mergeCell ref="B63:D63"/>
    <mergeCell ref="A54:G54"/>
    <mergeCell ref="N54:T54"/>
    <mergeCell ref="B56:D56"/>
    <mergeCell ref="O44:Q44"/>
    <mergeCell ref="B76:G76"/>
    <mergeCell ref="O73:T73"/>
    <mergeCell ref="O75:T75"/>
    <mergeCell ref="B41:D41"/>
    <mergeCell ref="B70:G70"/>
    <mergeCell ref="B16:G16"/>
    <mergeCell ref="O55:T55"/>
    <mergeCell ref="N69:T69"/>
    <mergeCell ref="B42:D42"/>
    <mergeCell ref="O59:T59"/>
    <mergeCell ref="O259:Q259"/>
    <mergeCell ref="O260:Q260"/>
    <mergeCell ref="R218:T218"/>
    <mergeCell ref="N227:R227"/>
    <mergeCell ref="O255:Q255"/>
    <mergeCell ref="O250:T250"/>
    <mergeCell ref="O251:Q251"/>
    <mergeCell ref="O252:Q252"/>
    <mergeCell ref="O253:T253"/>
    <mergeCell ref="O254:Q254"/>
    <mergeCell ref="O234:T234"/>
    <mergeCell ref="O235:Q235"/>
    <mergeCell ref="O236:T236"/>
    <mergeCell ref="O237:Q237"/>
    <mergeCell ref="O238:Q238"/>
    <mergeCell ref="O239:T239"/>
    <mergeCell ref="O240:Q240"/>
    <mergeCell ref="O241:Q241"/>
    <mergeCell ref="B105:G105"/>
    <mergeCell ref="N118:T118"/>
    <mergeCell ref="B120:G120"/>
    <mergeCell ref="O135:T135"/>
    <mergeCell ref="O138:Q138"/>
    <mergeCell ref="O137:T137"/>
    <mergeCell ref="O136:Q136"/>
    <mergeCell ref="B139:G139"/>
    <mergeCell ref="O120:T120"/>
    <mergeCell ref="A118:G118"/>
    <mergeCell ref="E154:G154"/>
    <mergeCell ref="O128:T128"/>
    <mergeCell ref="A133:G133"/>
    <mergeCell ref="B134:G134"/>
    <mergeCell ref="E144:G144"/>
    <mergeCell ref="B158:D158"/>
    <mergeCell ref="N119:T119"/>
    <mergeCell ref="B136:G136"/>
    <mergeCell ref="O122:T122"/>
    <mergeCell ref="O124:T124"/>
    <mergeCell ref="O126:T126"/>
    <mergeCell ref="B122:G122"/>
    <mergeCell ref="B124:G124"/>
    <mergeCell ref="A138:G138"/>
    <mergeCell ref="O133:T133"/>
    <mergeCell ref="B61:G61"/>
    <mergeCell ref="B55:G55"/>
    <mergeCell ref="B57:G57"/>
    <mergeCell ref="B59:G59"/>
    <mergeCell ref="O77:T77"/>
    <mergeCell ref="B66:G66"/>
    <mergeCell ref="B68:G68"/>
    <mergeCell ref="O70:T70"/>
    <mergeCell ref="B72:G72"/>
    <mergeCell ref="O87:T87"/>
    <mergeCell ref="O91:T91"/>
    <mergeCell ref="O93:T93"/>
    <mergeCell ref="O62:T62"/>
    <mergeCell ref="O64:T64"/>
    <mergeCell ref="O79:T79"/>
    <mergeCell ref="O81:T81"/>
    <mergeCell ref="A65:G65"/>
    <mergeCell ref="B75:D75"/>
    <mergeCell ref="B81:G81"/>
    <mergeCell ref="A80:G80"/>
    <mergeCell ref="N264:R264"/>
    <mergeCell ref="E244:G244"/>
    <mergeCell ref="E246:G246"/>
    <mergeCell ref="N141:T141"/>
    <mergeCell ref="O134:Q134"/>
    <mergeCell ref="N150:T150"/>
    <mergeCell ref="A239:G239"/>
    <mergeCell ref="A91:E91"/>
    <mergeCell ref="B87:G87"/>
    <mergeCell ref="O132:Q132"/>
    <mergeCell ref="O131:T131"/>
    <mergeCell ref="O129:Q129"/>
    <mergeCell ref="N130:T130"/>
    <mergeCell ref="O100:T100"/>
    <mergeCell ref="B92:G92"/>
    <mergeCell ref="B94:G94"/>
    <mergeCell ref="O95:T95"/>
    <mergeCell ref="O101:Q101"/>
    <mergeCell ref="O97:T97"/>
    <mergeCell ref="B103:G103"/>
    <mergeCell ref="A119:G119"/>
    <mergeCell ref="B98:G98"/>
    <mergeCell ref="B127:G127"/>
    <mergeCell ref="B129:G129"/>
    <mergeCell ref="O281:Q281"/>
    <mergeCell ref="O265:T265"/>
    <mergeCell ref="O266:Q266"/>
    <mergeCell ref="O267:Q267"/>
    <mergeCell ref="O268:Q268"/>
    <mergeCell ref="O269:Q269"/>
    <mergeCell ref="O270:Q270"/>
    <mergeCell ref="O271:T271"/>
    <mergeCell ref="O272:Q272"/>
    <mergeCell ref="O273:Q273"/>
    <mergeCell ref="O276:Q276"/>
    <mergeCell ref="O277:Q277"/>
    <mergeCell ref="O278:T278"/>
    <mergeCell ref="O279:Q279"/>
    <mergeCell ref="O280:Q280"/>
    <mergeCell ref="E240:G240"/>
    <mergeCell ref="E151:G151"/>
    <mergeCell ref="B167:G167"/>
    <mergeCell ref="B168:D168"/>
    <mergeCell ref="B169:G169"/>
    <mergeCell ref="B170:D170"/>
    <mergeCell ref="B171:G171"/>
    <mergeCell ref="O148:T148"/>
    <mergeCell ref="A143:G143"/>
    <mergeCell ref="B161:G161"/>
    <mergeCell ref="B164:G164"/>
    <mergeCell ref="A160:G160"/>
    <mergeCell ref="A228:G228"/>
    <mergeCell ref="A205:G205"/>
    <mergeCell ref="O162:T162"/>
    <mergeCell ref="B172:D172"/>
    <mergeCell ref="B173:G173"/>
    <mergeCell ref="B174:D174"/>
    <mergeCell ref="O144:T144"/>
    <mergeCell ref="O151:T151"/>
    <mergeCell ref="A166:G166"/>
    <mergeCell ref="N205:T205"/>
    <mergeCell ref="N173:T173"/>
    <mergeCell ref="O174:T174"/>
    <mergeCell ref="E253:G253"/>
    <mergeCell ref="E242:G242"/>
    <mergeCell ref="O274:Q274"/>
    <mergeCell ref="O275:T275"/>
    <mergeCell ref="O242:T242"/>
    <mergeCell ref="O153:T153"/>
    <mergeCell ref="O156:T156"/>
    <mergeCell ref="O158:T158"/>
    <mergeCell ref="A252:G252"/>
    <mergeCell ref="E248:G248"/>
    <mergeCell ref="O261:Q261"/>
    <mergeCell ref="O243:Q243"/>
    <mergeCell ref="O244:Q244"/>
    <mergeCell ref="O245:T245"/>
    <mergeCell ref="O262:T262"/>
    <mergeCell ref="O248:T248"/>
    <mergeCell ref="O246:Q246"/>
    <mergeCell ref="O247:Q247"/>
    <mergeCell ref="R225:T225"/>
    <mergeCell ref="N233:R233"/>
    <mergeCell ref="O257:Q257"/>
    <mergeCell ref="O258:Q258"/>
    <mergeCell ref="O164:T164"/>
    <mergeCell ref="N166:T166"/>
    <mergeCell ref="O175:Q175"/>
    <mergeCell ref="O167:T167"/>
    <mergeCell ref="O169:T169"/>
    <mergeCell ref="O171:T171"/>
    <mergeCell ref="O176:T176"/>
    <mergeCell ref="O177:Q177"/>
    <mergeCell ref="O178:T178"/>
    <mergeCell ref="O179:Q179"/>
    <mergeCell ref="B44:D44"/>
    <mergeCell ref="B46:D46"/>
    <mergeCell ref="B89:G89"/>
    <mergeCell ref="B149:G149"/>
    <mergeCell ref="O139:T139"/>
    <mergeCell ref="O146:T146"/>
    <mergeCell ref="O142:T142"/>
    <mergeCell ref="O160:T160"/>
    <mergeCell ref="B78:G78"/>
    <mergeCell ref="B84:G84"/>
    <mergeCell ref="B100:G100"/>
    <mergeCell ref="O83:T83"/>
    <mergeCell ref="B131:G131"/>
    <mergeCell ref="A159:G159"/>
    <mergeCell ref="N86:T86"/>
    <mergeCell ref="A126:G126"/>
  </mergeCells>
  <pageMargins left="0.26" right="0.17" top="0.32" bottom="0.16" header="0.5" footer="0.33"/>
  <pageSetup scale="14" orientation="portrait" r:id="rId1"/>
  <headerFooter alignWithMargins="0"/>
  <rowBreaks count="3" manualBreakCount="3">
    <brk id="49" max="21" man="1"/>
    <brk id="114" max="21" man="1"/>
    <brk id="20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Sheet1</vt:lpstr>
      <vt:lpstr>EDLP &amp; SALE </vt:lpstr>
      <vt:lpstr>Cases Off</vt:lpstr>
      <vt:lpstr>Extra Items</vt:lpstr>
      <vt:lpstr>Local Draft</vt:lpstr>
      <vt:lpstr>Barrels</vt:lpstr>
      <vt:lpstr>DEEP DISCOUNTS</vt:lpstr>
      <vt:lpstr>Cover Page</vt:lpstr>
      <vt:lpstr>On Prem</vt:lpstr>
      <vt:lpstr>Barrels!Print_Area</vt:lpstr>
      <vt:lpstr>'Cases Off'!Print_Area</vt:lpstr>
      <vt:lpstr>'DEEP DISCOUNTS'!Print_Area</vt:lpstr>
      <vt:lpstr>'Extra Items'!Print_Area</vt:lpstr>
      <vt:lpstr>'Local Draft'!Print_Area</vt:lpstr>
      <vt:lpstr>'On Prem'!Print_Area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Levine</dc:creator>
  <cp:lastModifiedBy>Bryan Levine</cp:lastModifiedBy>
  <cp:lastPrinted>2020-05-12T19:49:01Z</cp:lastPrinted>
  <dcterms:created xsi:type="dcterms:W3CDTF">2017-12-19T16:24:29Z</dcterms:created>
  <dcterms:modified xsi:type="dcterms:W3CDTF">2020-05-15T18:29:16Z</dcterms:modified>
</cp:coreProperties>
</file>